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/>
  <mc:AlternateContent xmlns:mc="http://schemas.openxmlformats.org/markup-compatibility/2006">
    <mc:Choice Requires="x15">
      <x15ac:absPath xmlns:x15ac="http://schemas.microsoft.com/office/spreadsheetml/2010/11/ac" url="S:\社區健康組\一科\02.銀髮俱樂部\1.前瞻計畫-銀髮健身俱樂部\114年補助須知\第2次公告(僅114年)\"/>
    </mc:Choice>
  </mc:AlternateContent>
  <xr:revisionPtr revIDLastSave="0" documentId="13_ncr:1_{AD9E7DC6-D0CB-4943-A7F4-2B2CE564AE3E}" xr6:coauthVersionLast="47" xr6:coauthVersionMax="47" xr10:uidLastSave="{00000000-0000-0000-0000-000000000000}"/>
  <bookViews>
    <workbookView xWindow="108" yWindow="84" windowWidth="22932" windowHeight="12876" activeTab="1" xr2:uid="{00000000-000D-0000-FFFF-FFFF00000000}"/>
  </bookViews>
  <sheets>
    <sheet name="明細表" sheetId="4" r:id="rId1"/>
    <sheet name="人事表" sheetId="24" r:id="rId2"/>
    <sheet name="研究助理酬金" sheetId="16" state="hidden" r:id="rId3"/>
    <sheet name="級距表" sheetId="15" state="hidden" r:id="rId4"/>
    <sheet name="12%" sheetId="25" state="hidden" r:id="rId5"/>
    <sheet name="健保" sheetId="26" state="hidden" r:id="rId6"/>
  </sheets>
  <externalReferences>
    <externalReference r:id="rId7"/>
    <externalReference r:id="rId8"/>
  </externalReferences>
  <definedNames>
    <definedName name="_xlnm.Print_Area" localSheetId="4">'12%'!$A$1:$AC$74</definedName>
    <definedName name="_xlnm.Print_Area" localSheetId="1">人事表!$M$1:$AA$51</definedName>
    <definedName name="_xlnm.Print_Area" localSheetId="0">明細表!$A$1:$I$28</definedName>
    <definedName name="_xlnm.Print_Area" localSheetId="5">健保!$A$1:$H$62</definedName>
    <definedName name="_xlnm.Print_Titles" localSheetId="0">明細表!$A:$I,明細表!$1:$3</definedName>
    <definedName name="級距">[1]清單!$M$2:$M$50</definedName>
    <definedName name="健保">[1]清單!$N$2:$N$50</definedName>
    <definedName name="區分" localSheetId="2">[2]清單!$R$2:$R$3</definedName>
    <definedName name="區分">[1]清單!$Q$2:$Q$3</definedName>
    <definedName name="勞保">[1]清單!$P$2:$P$50</definedName>
    <definedName name="勞退">[1]清單!$O$2:$O$50</definedName>
    <definedName name="學歷">研究助理酬金!$M$6:$S$6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4" l="1"/>
  <c r="AA20" i="24" l="1"/>
  <c r="R24" i="24" l="1"/>
  <c r="Q24" i="24"/>
  <c r="AA34" i="24" l="1"/>
  <c r="AA35" i="24"/>
  <c r="AA33" i="24"/>
  <c r="AA29" i="24"/>
  <c r="AA28" i="24"/>
  <c r="AA27" i="24"/>
  <c r="AA26" i="24"/>
  <c r="AA25" i="24"/>
  <c r="AA24" i="24"/>
  <c r="G15" i="26" l="1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14" i="26"/>
  <c r="G11" i="26"/>
  <c r="G12" i="26"/>
  <c r="G13" i="26"/>
  <c r="G10" i="26"/>
  <c r="G9" i="26"/>
  <c r="G7" i="26"/>
  <c r="G8" i="26"/>
  <c r="G6" i="26"/>
  <c r="H9" i="26" l="1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7" i="26"/>
  <c r="H8" i="26"/>
  <c r="H6" i="26"/>
  <c r="C55" i="26"/>
  <c r="D55" i="26"/>
  <c r="E55" i="26"/>
  <c r="F55" i="26"/>
  <c r="C54" i="26"/>
  <c r="D54" i="26" s="1"/>
  <c r="C53" i="26"/>
  <c r="D53" i="26"/>
  <c r="E53" i="26"/>
  <c r="F53" i="26"/>
  <c r="C52" i="26"/>
  <c r="E52" i="26" s="1"/>
  <c r="C51" i="26"/>
  <c r="D51" i="26" s="1"/>
  <c r="A6" i="26"/>
  <c r="A7" i="26" s="1"/>
  <c r="F54" i="26" l="1"/>
  <c r="E54" i="26"/>
  <c r="D52" i="26"/>
  <c r="F52" i="26"/>
  <c r="F51" i="26"/>
  <c r="E51" i="26"/>
  <c r="X35" i="24"/>
  <c r="X34" i="24"/>
  <c r="X33" i="24"/>
  <c r="X29" i="24"/>
  <c r="X28" i="24"/>
  <c r="X27" i="24"/>
  <c r="X26" i="24"/>
  <c r="X25" i="24"/>
  <c r="X24" i="24"/>
  <c r="T35" i="24" l="1"/>
  <c r="T34" i="24"/>
  <c r="T33" i="24"/>
  <c r="T29" i="24"/>
  <c r="T28" i="24"/>
  <c r="T26" i="24"/>
  <c r="T25" i="24"/>
  <c r="T24" i="24"/>
  <c r="T27" i="24"/>
  <c r="C10" i="26" l="1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9" i="26"/>
  <c r="C8" i="26"/>
  <c r="C7" i="26"/>
  <c r="C6" i="26"/>
  <c r="F50" i="26" l="1"/>
  <c r="D49" i="26"/>
  <c r="F48" i="26"/>
  <c r="F47" i="26"/>
  <c r="F46" i="26"/>
  <c r="E45" i="26"/>
  <c r="D45" i="26"/>
  <c r="F45" i="26"/>
  <c r="F44" i="26"/>
  <c r="E44" i="26"/>
  <c r="D44" i="26"/>
  <c r="D43" i="26"/>
  <c r="D42" i="26"/>
  <c r="F41" i="26"/>
  <c r="F40" i="26"/>
  <c r="F39" i="26"/>
  <c r="E38" i="26"/>
  <c r="F38" i="26"/>
  <c r="D37" i="26"/>
  <c r="F36" i="26"/>
  <c r="E36" i="26"/>
  <c r="F35" i="26"/>
  <c r="F34" i="26"/>
  <c r="E33" i="26"/>
  <c r="F33" i="26"/>
  <c r="E32" i="26"/>
  <c r="D32" i="26"/>
  <c r="F32" i="26"/>
  <c r="D31" i="26"/>
  <c r="E30" i="26"/>
  <c r="F30" i="26"/>
  <c r="F29" i="26"/>
  <c r="F28" i="26"/>
  <c r="E27" i="26"/>
  <c r="D27" i="26"/>
  <c r="F27" i="26"/>
  <c r="F26" i="26"/>
  <c r="D25" i="26"/>
  <c r="F24" i="26"/>
  <c r="F23" i="26"/>
  <c r="D22" i="26"/>
  <c r="E21" i="26"/>
  <c r="D21" i="26"/>
  <c r="F21" i="26"/>
  <c r="F20" i="26"/>
  <c r="E20" i="26"/>
  <c r="D20" i="26"/>
  <c r="D19" i="26"/>
  <c r="F18" i="26"/>
  <c r="D18" i="26"/>
  <c r="E18" i="26"/>
  <c r="F17" i="26"/>
  <c r="F16" i="26"/>
  <c r="E15" i="26"/>
  <c r="F15" i="26"/>
  <c r="F14" i="26"/>
  <c r="D13" i="26"/>
  <c r="F12" i="26"/>
  <c r="E12" i="26"/>
  <c r="F11" i="26"/>
  <c r="F10" i="26"/>
  <c r="E9" i="26"/>
  <c r="F9" i="26"/>
  <c r="F8" i="26"/>
  <c r="D7" i="26"/>
  <c r="F6" i="26"/>
  <c r="E6" i="26"/>
  <c r="D6" i="26"/>
  <c r="A8" i="26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D26" i="26" l="1"/>
  <c r="D39" i="26"/>
  <c r="E42" i="26"/>
  <c r="D50" i="26"/>
  <c r="E26" i="26"/>
  <c r="E39" i="26"/>
  <c r="F42" i="26"/>
  <c r="E50" i="26"/>
  <c r="D24" i="26"/>
  <c r="F37" i="26"/>
  <c r="D48" i="26"/>
  <c r="E24" i="26"/>
  <c r="E48" i="26"/>
  <c r="F19" i="26"/>
  <c r="D30" i="26"/>
  <c r="F43" i="26"/>
  <c r="D38" i="26"/>
  <c r="F31" i="26"/>
  <c r="F25" i="26"/>
  <c r="D36" i="26"/>
  <c r="F49" i="26"/>
  <c r="D33" i="26"/>
  <c r="D15" i="26"/>
  <c r="D14" i="26"/>
  <c r="E14" i="26"/>
  <c r="F13" i="26"/>
  <c r="D12" i="26"/>
  <c r="D9" i="26"/>
  <c r="D8" i="26"/>
  <c r="E8" i="26"/>
  <c r="F7" i="26"/>
  <c r="D10" i="26"/>
  <c r="E7" i="26"/>
  <c r="E13" i="26"/>
  <c r="E19" i="26"/>
  <c r="E25" i="26"/>
  <c r="E31" i="26"/>
  <c r="E37" i="26"/>
  <c r="E43" i="26"/>
  <c r="E49" i="26"/>
  <c r="D16" i="26"/>
  <c r="D28" i="26"/>
  <c r="D40" i="26"/>
  <c r="D46" i="26"/>
  <c r="E10" i="26"/>
  <c r="D11" i="26"/>
  <c r="E16" i="26"/>
  <c r="D17" i="26"/>
  <c r="E22" i="26"/>
  <c r="D23" i="26"/>
  <c r="E28" i="26"/>
  <c r="D29" i="26"/>
  <c r="E34" i="26"/>
  <c r="D35" i="26"/>
  <c r="E40" i="26"/>
  <c r="D41" i="26"/>
  <c r="E46" i="26"/>
  <c r="D47" i="26"/>
  <c r="D34" i="26"/>
  <c r="E11" i="26"/>
  <c r="E17" i="26"/>
  <c r="F22" i="26"/>
  <c r="E23" i="26"/>
  <c r="E29" i="26"/>
  <c r="E35" i="26"/>
  <c r="E41" i="26"/>
  <c r="E47" i="26"/>
  <c r="R49" i="24" l="1"/>
  <c r="R48" i="24"/>
  <c r="R47" i="24"/>
  <c r="P43" i="24" l="1"/>
  <c r="P49" i="24" l="1"/>
  <c r="P48" i="24"/>
  <c r="P47" i="24"/>
  <c r="T48" i="24" l="1"/>
  <c r="T49" i="24"/>
  <c r="U47" i="24"/>
  <c r="T47" i="24"/>
  <c r="X48" i="24"/>
  <c r="W48" i="24"/>
  <c r="X47" i="24"/>
  <c r="W47" i="24"/>
  <c r="X49" i="24"/>
  <c r="W49" i="24"/>
  <c r="U48" i="24"/>
  <c r="V48" i="24"/>
  <c r="U49" i="24"/>
  <c r="V49" i="24"/>
  <c r="V47" i="24"/>
  <c r="P42" i="24"/>
  <c r="S28" i="24"/>
  <c r="V28" i="24" s="1"/>
  <c r="S27" i="24"/>
  <c r="V27" i="24" s="1"/>
  <c r="S26" i="24"/>
  <c r="V26" i="24" s="1"/>
  <c r="R28" i="24"/>
  <c r="R27" i="24"/>
  <c r="R26" i="24"/>
  <c r="Q28" i="24"/>
  <c r="U28" i="24" s="1"/>
  <c r="Q27" i="24"/>
  <c r="U27" i="24" s="1"/>
  <c r="Q26" i="24"/>
  <c r="U26" i="24" s="1"/>
  <c r="P28" i="24"/>
  <c r="P27" i="24"/>
  <c r="P26" i="24"/>
  <c r="S35" i="24"/>
  <c r="V35" i="24" s="1"/>
  <c r="R35" i="24"/>
  <c r="Q35" i="24"/>
  <c r="U35" i="24" s="1"/>
  <c r="P35" i="24"/>
  <c r="S34" i="24"/>
  <c r="V34" i="24" s="1"/>
  <c r="R34" i="24"/>
  <c r="Q34" i="24"/>
  <c r="U34" i="24" s="1"/>
  <c r="P34" i="24"/>
  <c r="S33" i="24"/>
  <c r="V33" i="24" s="1"/>
  <c r="R33" i="24"/>
  <c r="W33" i="24" s="1"/>
  <c r="Q33" i="24"/>
  <c r="U33" i="24" s="1"/>
  <c r="P33" i="24"/>
  <c r="S25" i="24"/>
  <c r="R25" i="24"/>
  <c r="Q25" i="24"/>
  <c r="U25" i="24" s="1"/>
  <c r="S29" i="24"/>
  <c r="R29" i="24"/>
  <c r="Q29" i="24"/>
  <c r="S24" i="24"/>
  <c r="Z49" i="24" l="1"/>
  <c r="Z47" i="24"/>
  <c r="Z48" i="24"/>
  <c r="AA36" i="24"/>
  <c r="Y29" i="24"/>
  <c r="W29" i="24"/>
  <c r="W28" i="24"/>
  <c r="Y28" i="24"/>
  <c r="W27" i="24"/>
  <c r="Y27" i="24"/>
  <c r="Y26" i="24"/>
  <c r="W26" i="24"/>
  <c r="Y25" i="24"/>
  <c r="W25" i="24"/>
  <c r="W35" i="24"/>
  <c r="Y35" i="24"/>
  <c r="AB32" i="24"/>
  <c r="W34" i="24"/>
  <c r="Y34" i="24"/>
  <c r="W24" i="24"/>
  <c r="Y24" i="24"/>
  <c r="Y33" i="24"/>
  <c r="V25" i="24"/>
  <c r="P29" i="24"/>
  <c r="U29" i="24"/>
  <c r="V29" i="24"/>
  <c r="U24" i="24"/>
  <c r="V24" i="24"/>
  <c r="P25" i="24"/>
  <c r="P24" i="24"/>
  <c r="Q38" i="24" l="1"/>
  <c r="O38" i="24"/>
  <c r="E16" i="4" s="1"/>
  <c r="O11" i="24" l="1"/>
  <c r="P20" i="24"/>
  <c r="P15" i="24"/>
  <c r="P19" i="24"/>
  <c r="AA19" i="24" l="1"/>
  <c r="Q11" i="24" s="1"/>
  <c r="H25" i="4" l="1"/>
  <c r="H27" i="4" l="1"/>
  <c r="H20" i="4"/>
  <c r="H21" i="4"/>
  <c r="H5" i="4"/>
  <c r="H6" i="4"/>
  <c r="H7" i="4"/>
  <c r="H8" i="4"/>
  <c r="H9" i="4"/>
  <c r="H10" i="4"/>
  <c r="H11" i="4"/>
  <c r="H12" i="4"/>
  <c r="H13" i="4"/>
  <c r="H14" i="4"/>
  <c r="H15" i="4"/>
  <c r="H17" i="4"/>
  <c r="H18" i="4"/>
  <c r="H19" i="4"/>
  <c r="H16" i="4" l="1"/>
  <c r="H22" i="4" s="1"/>
  <c r="P2" i="4" l="1"/>
</calcChain>
</file>

<file path=xl/sharedStrings.xml><?xml version="1.0" encoding="utf-8"?>
<sst xmlns="http://schemas.openxmlformats.org/spreadsheetml/2006/main" count="309" uniqueCount="194">
  <si>
    <r>
      <rPr>
        <b/>
        <sz val="12"/>
        <color indexed="8"/>
        <rFont val="標楷體"/>
        <family val="4"/>
        <charset val="136"/>
      </rPr>
      <t>項目</t>
    </r>
  </si>
  <si>
    <r>
      <rPr>
        <b/>
        <sz val="12"/>
        <color indexed="8"/>
        <rFont val="標楷體"/>
        <family val="4"/>
        <charset val="136"/>
      </rPr>
      <t>單價</t>
    </r>
  </si>
  <si>
    <r>
      <rPr>
        <b/>
        <sz val="12"/>
        <color indexed="8"/>
        <rFont val="標楷體"/>
        <family val="4"/>
        <charset val="136"/>
      </rPr>
      <t>單位</t>
    </r>
    <phoneticPr fontId="2" type="noConversion"/>
  </si>
  <si>
    <r>
      <rPr>
        <b/>
        <sz val="12"/>
        <color indexed="8"/>
        <rFont val="標楷體"/>
        <family val="4"/>
        <charset val="136"/>
      </rPr>
      <t>總價</t>
    </r>
  </si>
  <si>
    <r>
      <rPr>
        <b/>
        <sz val="12"/>
        <color indexed="8"/>
        <rFont val="標楷體"/>
        <family val="4"/>
        <charset val="136"/>
      </rPr>
      <t>說明</t>
    </r>
  </si>
  <si>
    <t>式</t>
    <phoneticPr fontId="2" type="noConversion"/>
  </si>
  <si>
    <r>
      <rPr>
        <b/>
        <sz val="12"/>
        <color indexed="8"/>
        <rFont val="標楷體"/>
        <family val="4"/>
        <charset val="136"/>
      </rPr>
      <t>小計</t>
    </r>
  </si>
  <si>
    <r>
      <rPr>
        <sz val="12"/>
        <color indexed="8"/>
        <rFont val="標楷體"/>
        <family val="4"/>
        <charset val="136"/>
      </rPr>
      <t>千字</t>
    </r>
    <phoneticPr fontId="2" type="noConversion"/>
  </si>
  <si>
    <r>
      <rPr>
        <sz val="12"/>
        <color indexed="8"/>
        <rFont val="標楷體"/>
        <family val="4"/>
        <charset val="136"/>
      </rPr>
      <t>審查費</t>
    </r>
    <phoneticPr fontId="2" type="noConversion"/>
  </si>
  <si>
    <r>
      <rPr>
        <sz val="12"/>
        <color indexed="8"/>
        <rFont val="標楷體"/>
        <family val="4"/>
        <charset val="136"/>
      </rPr>
      <t>外文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千字</t>
    </r>
    <r>
      <rPr>
        <sz val="12"/>
        <color indexed="8"/>
        <rFont val="Times New Roman"/>
        <family val="1"/>
      </rPr>
      <t>)</t>
    </r>
    <phoneticPr fontId="2" type="noConversion"/>
  </si>
  <si>
    <r>
      <rPr>
        <sz val="12"/>
        <color indexed="8"/>
        <rFont val="標楷體"/>
        <family val="4"/>
        <charset val="136"/>
      </rPr>
      <t>中文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千字</t>
    </r>
    <r>
      <rPr>
        <sz val="12"/>
        <color indexed="8"/>
        <rFont val="Times New Roman"/>
        <family val="1"/>
      </rPr>
      <t>)</t>
    </r>
    <phoneticPr fontId="2" type="noConversion"/>
  </si>
  <si>
    <r>
      <rPr>
        <sz val="12"/>
        <color indexed="8"/>
        <rFont val="標楷體"/>
        <family val="4"/>
        <charset val="136"/>
      </rPr>
      <t>外文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件</t>
    </r>
    <r>
      <rPr>
        <sz val="12"/>
        <color indexed="8"/>
        <rFont val="Times New Roman"/>
        <family val="1"/>
      </rPr>
      <t>)</t>
    </r>
    <phoneticPr fontId="2" type="noConversion"/>
  </si>
  <si>
    <r>
      <rPr>
        <sz val="12"/>
        <color indexed="8"/>
        <rFont val="標楷體"/>
        <family val="4"/>
        <charset val="136"/>
      </rPr>
      <t>件</t>
    </r>
    <phoneticPr fontId="2" type="noConversion"/>
  </si>
  <si>
    <r>
      <rPr>
        <sz val="12"/>
        <color indexed="8"/>
        <rFont val="標楷體"/>
        <family val="4"/>
        <charset val="136"/>
      </rPr>
      <t>中文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件</t>
    </r>
    <r>
      <rPr>
        <sz val="12"/>
        <color indexed="8"/>
        <rFont val="Times New Roman"/>
        <family val="1"/>
      </rPr>
      <t>)</t>
    </r>
    <phoneticPr fontId="2" type="noConversion"/>
  </si>
  <si>
    <r>
      <rPr>
        <sz val="12"/>
        <color indexed="8"/>
        <rFont val="標楷體"/>
        <family val="4"/>
        <charset val="136"/>
      </rPr>
      <t>出席費</t>
    </r>
  </si>
  <si>
    <r>
      <rPr>
        <sz val="12"/>
        <color indexed="8"/>
        <rFont val="標楷體"/>
        <family val="4"/>
        <charset val="136"/>
      </rPr>
      <t>人次</t>
    </r>
    <phoneticPr fontId="2" type="noConversion"/>
  </si>
  <si>
    <r>
      <rPr>
        <sz val="12"/>
        <color indexed="8"/>
        <rFont val="標楷體"/>
        <family val="4"/>
        <charset val="136"/>
      </rPr>
      <t>講座鐘點費</t>
    </r>
    <phoneticPr fontId="2" type="noConversion"/>
  </si>
  <si>
    <r>
      <rPr>
        <sz val="12"/>
        <color indexed="8"/>
        <rFont val="標楷體"/>
        <family val="4"/>
        <charset val="136"/>
      </rPr>
      <t>內聘</t>
    </r>
  </si>
  <si>
    <r>
      <rPr>
        <sz val="12"/>
        <rFont val="標楷體"/>
        <family val="4"/>
        <charset val="136"/>
      </rPr>
      <t>節</t>
    </r>
    <phoneticPr fontId="2" type="noConversion"/>
  </si>
  <si>
    <r>
      <rPr>
        <sz val="12"/>
        <rFont val="標楷體"/>
        <family val="4"/>
        <charset val="136"/>
      </rPr>
      <t>外聘</t>
    </r>
  </si>
  <si>
    <r>
      <rPr>
        <sz val="12"/>
        <rFont val="標楷體"/>
        <family val="4"/>
        <charset val="136"/>
      </rPr>
      <t>國內</t>
    </r>
    <phoneticPr fontId="2" type="noConversion"/>
  </si>
  <si>
    <r>
      <rPr>
        <sz val="12"/>
        <rFont val="標楷體"/>
        <family val="4"/>
        <charset val="136"/>
      </rPr>
      <t>國內主辦或訓練機構</t>
    </r>
    <phoneticPr fontId="2" type="noConversion"/>
  </si>
  <si>
    <r>
      <rPr>
        <sz val="12"/>
        <color indexed="8"/>
        <rFont val="標楷體"/>
        <family val="4"/>
        <charset val="136"/>
      </rPr>
      <t>講座助理</t>
    </r>
    <phoneticPr fontId="2" type="noConversion"/>
  </si>
  <si>
    <r>
      <rPr>
        <sz val="12"/>
        <color indexed="8"/>
        <rFont val="標楷體"/>
        <family val="4"/>
        <charset val="136"/>
      </rPr>
      <t>同一課程講座</t>
    </r>
    <r>
      <rPr>
        <sz val="12"/>
        <color indexed="8"/>
        <rFont val="Times New Roman"/>
        <family val="1"/>
      </rPr>
      <t>1/2</t>
    </r>
    <r>
      <rPr>
        <sz val="12"/>
        <color indexed="8"/>
        <rFont val="標楷體"/>
        <family val="4"/>
        <charset val="136"/>
      </rPr>
      <t>支給</t>
    </r>
    <phoneticPr fontId="2" type="noConversion"/>
  </si>
  <si>
    <r>
      <rPr>
        <sz val="12"/>
        <color indexed="8"/>
        <rFont val="標楷體"/>
        <family val="4"/>
        <charset val="136"/>
      </rPr>
      <t>節</t>
    </r>
    <phoneticPr fontId="2" type="noConversion"/>
  </si>
  <si>
    <r>
      <rPr>
        <sz val="12"/>
        <color indexed="8"/>
        <rFont val="標楷體"/>
        <family val="4"/>
        <charset val="136"/>
      </rPr>
      <t>國內旅費</t>
    </r>
    <phoneticPr fontId="2" type="noConversion"/>
  </si>
  <si>
    <r>
      <rPr>
        <sz val="12"/>
        <color indexed="8"/>
        <rFont val="標楷體"/>
        <family val="4"/>
        <charset val="136"/>
      </rPr>
      <t>租金</t>
    </r>
  </si>
  <si>
    <r>
      <rPr>
        <sz val="12"/>
        <color indexed="8"/>
        <rFont val="標楷體"/>
        <family val="4"/>
        <charset val="136"/>
      </rPr>
      <t>材料費</t>
    </r>
  </si>
  <si>
    <r>
      <rPr>
        <b/>
        <sz val="12"/>
        <color indexed="57"/>
        <rFont val="標楷體"/>
        <family val="4"/>
        <charset val="136"/>
      </rPr>
      <t>品項</t>
    </r>
    <phoneticPr fontId="2" type="noConversion"/>
  </si>
  <si>
    <t>衛生福利部及所屬機關研究計畫助理人員工作酬金支給基準表</t>
  </si>
  <si>
    <t>單位：新台幣元</t>
  </si>
  <si>
    <t>專任助理</t>
  </si>
  <si>
    <t>兼任助理</t>
  </si>
  <si>
    <t>年資</t>
  </si>
  <si>
    <t>三專</t>
  </si>
  <si>
    <t>學士</t>
  </si>
  <si>
    <t>碩士</t>
  </si>
  <si>
    <r>
      <t>1.</t>
    </r>
    <r>
      <rPr>
        <sz val="14"/>
        <color indexed="8"/>
        <rFont val="標楷體"/>
        <family val="4"/>
        <charset val="136"/>
      </rPr>
      <t>表列數額為月支工作酬金標準。</t>
    </r>
  </si>
  <si>
    <t>級距</t>
    <phoneticPr fontId="2" type="noConversion"/>
  </si>
  <si>
    <t>勞保自</t>
    <phoneticPr fontId="2" type="noConversion"/>
  </si>
  <si>
    <t>勞保公</t>
    <phoneticPr fontId="2" type="noConversion"/>
  </si>
  <si>
    <t>健保自</t>
    <phoneticPr fontId="2" type="noConversion"/>
  </si>
  <si>
    <t>健保公</t>
    <phoneticPr fontId="2" type="noConversion"/>
  </si>
  <si>
    <t>勞退自</t>
    <phoneticPr fontId="2" type="noConversion"/>
  </si>
  <si>
    <t>勞退公</t>
    <phoneticPr fontId="2" type="noConversion"/>
  </si>
  <si>
    <t>博士班研究生獎助金</t>
    <phoneticPr fontId="2" type="noConversion"/>
  </si>
  <si>
    <t>研究酬金</t>
    <phoneticPr fontId="2" type="noConversion"/>
  </si>
  <si>
    <t>研究助學金</t>
    <phoneticPr fontId="2" type="noConversion"/>
  </si>
  <si>
    <t>-</t>
    <phoneticPr fontId="2" type="noConversion"/>
  </si>
  <si>
    <t>-</t>
    <phoneticPr fontId="2" type="noConversion"/>
  </si>
  <si>
    <t>勞退公</t>
    <phoneticPr fontId="2" type="noConversion"/>
  </si>
  <si>
    <r>
      <rPr>
        <sz val="14"/>
        <color rgb="FFFF0000"/>
        <rFont val="標楷體"/>
        <family val="4"/>
        <charset val="136"/>
      </rPr>
      <t>自</t>
    </r>
    <r>
      <rPr>
        <sz val="14"/>
        <color rgb="FFFF0000"/>
        <rFont val="Times New Roman"/>
        <family val="1"/>
      </rPr>
      <t>108</t>
    </r>
    <r>
      <rPr>
        <sz val="14"/>
        <color rgb="FFFF0000"/>
        <rFont val="標楷體"/>
        <family val="4"/>
        <charset val="136"/>
      </rPr>
      <t>年</t>
    </r>
    <r>
      <rPr>
        <sz val="14"/>
        <color rgb="FFFF0000"/>
        <rFont val="Times New Roman"/>
        <family val="1"/>
      </rPr>
      <t>1</t>
    </r>
    <r>
      <rPr>
        <sz val="14"/>
        <color rgb="FFFF0000"/>
        <rFont val="標楷體"/>
        <family val="4"/>
        <charset val="136"/>
      </rPr>
      <t>月</t>
    </r>
    <r>
      <rPr>
        <sz val="14"/>
        <color rgb="FFFF0000"/>
        <rFont val="Times New Roman"/>
        <family val="1"/>
      </rPr>
      <t>1</t>
    </r>
    <r>
      <rPr>
        <sz val="14"/>
        <color rgb="FFFF0000"/>
        <rFont val="標楷體"/>
        <family val="4"/>
        <charset val="136"/>
      </rPr>
      <t>日起，每月基本工資調整為新臺幣</t>
    </r>
    <r>
      <rPr>
        <sz val="14"/>
        <color rgb="FFFF0000"/>
        <rFont val="Times New Roman"/>
        <family val="1"/>
      </rPr>
      <t>(</t>
    </r>
    <r>
      <rPr>
        <sz val="14"/>
        <color rgb="FFFF0000"/>
        <rFont val="標楷體"/>
        <family val="4"/>
        <charset val="136"/>
      </rPr>
      <t>以下同</t>
    </r>
    <r>
      <rPr>
        <sz val="14"/>
        <color rgb="FFFF0000"/>
        <rFont val="Times New Roman"/>
        <family val="1"/>
      </rPr>
      <t>)23,100</t>
    </r>
    <r>
      <rPr>
        <sz val="14"/>
        <color rgb="FFFF0000"/>
        <rFont val="標楷體"/>
        <family val="4"/>
        <charset val="136"/>
      </rPr>
      <t>元；每小時基本工資調整為</t>
    </r>
    <r>
      <rPr>
        <sz val="14"/>
        <color rgb="FFFF0000"/>
        <rFont val="Times New Roman"/>
        <family val="1"/>
      </rPr>
      <t>150</t>
    </r>
    <r>
      <rPr>
        <sz val="14"/>
        <color rgb="FFFF0000"/>
        <rFont val="標楷體"/>
        <family val="4"/>
        <charset val="136"/>
      </rPr>
      <t>元，請查照。</t>
    </r>
  </si>
  <si>
    <t>普通事故費率</t>
  </si>
  <si>
    <t>單位</t>
  </si>
  <si>
    <r>
      <rPr>
        <sz val="16"/>
        <color rgb="FF000000"/>
        <rFont val="標楷體"/>
        <family val="4"/>
        <charset val="136"/>
      </rPr>
      <t>【註】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</si>
  <si>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>15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</si>
  <si>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 xml:space="preserve"> 17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</si>
  <si>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 xml:space="preserve"> 5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</si>
  <si>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 xml:space="preserve"> 3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</si>
  <si>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每一獎助單元為新台幣</t>
    </r>
    <r>
      <rPr>
        <sz val="14"/>
        <color indexed="8"/>
        <rFont val="Times New Roman"/>
        <family val="1"/>
      </rPr>
      <t>2,000</t>
    </r>
    <r>
      <rPr>
        <sz val="14"/>
        <color indexed="8"/>
        <rFont val="標楷體"/>
        <family val="4"/>
        <charset val="136"/>
      </rPr>
      <t>元</t>
    </r>
  </si>
  <si>
    <r>
      <t>2.</t>
    </r>
    <r>
      <rPr>
        <sz val="14"/>
        <color indexed="8"/>
        <rFont val="Times New Roman"/>
        <family val="1"/>
      </rPr>
      <t xml:space="preserve"> 107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Times New Roman"/>
        <family val="1"/>
      </rPr>
      <t>3</t>
    </r>
    <r>
      <rPr>
        <sz val="14"/>
        <color indexed="8"/>
        <rFont val="標楷體"/>
        <family val="4"/>
        <charset val="136"/>
      </rPr>
      <t>月</t>
    </r>
    <r>
      <rPr>
        <sz val="14"/>
        <color indexed="8"/>
        <rFont val="Times New Roman"/>
        <family val="1"/>
      </rPr>
      <t>22</t>
    </r>
    <r>
      <rPr>
        <sz val="14"/>
        <color indexed="8"/>
        <rFont val="標楷體"/>
        <family val="4"/>
        <charset val="136"/>
      </rPr>
      <t>日衛部科字第</t>
    </r>
    <r>
      <rPr>
        <sz val="14"/>
        <color indexed="8"/>
        <rFont val="Times New Roman"/>
        <family val="1"/>
      </rPr>
      <t>1074060094B</t>
    </r>
    <r>
      <rPr>
        <sz val="14"/>
        <color indexed="8"/>
        <rFont val="標楷體"/>
        <family val="4"/>
        <charset val="136"/>
      </rPr>
      <t>號函修正。</t>
    </r>
  </si>
  <si>
    <r>
      <rPr>
        <sz val="14"/>
        <color rgb="FFFF0000"/>
        <rFont val="標楷體"/>
        <family val="4"/>
        <charset val="136"/>
      </rPr>
      <t>「基本工資」調整業經勞動部</t>
    </r>
    <r>
      <rPr>
        <sz val="14"/>
        <color rgb="FFFF0000"/>
        <rFont val="Times New Roman"/>
        <family val="1"/>
      </rPr>
      <t>107</t>
    </r>
    <r>
      <rPr>
        <sz val="14"/>
        <color rgb="FFFF0000"/>
        <rFont val="標楷體"/>
        <family val="4"/>
        <charset val="136"/>
      </rPr>
      <t>年</t>
    </r>
    <r>
      <rPr>
        <sz val="14"/>
        <color rgb="FFFF0000"/>
        <rFont val="Times New Roman"/>
        <family val="1"/>
      </rPr>
      <t>9</t>
    </r>
    <r>
      <rPr>
        <sz val="14"/>
        <color rgb="FFFF0000"/>
        <rFont val="標楷體"/>
        <family val="4"/>
        <charset val="136"/>
      </rPr>
      <t>月</t>
    </r>
    <r>
      <rPr>
        <sz val="14"/>
        <color rgb="FFFF0000"/>
        <rFont val="Times New Roman"/>
        <family val="1"/>
      </rPr>
      <t>5</t>
    </r>
    <r>
      <rPr>
        <sz val="14"/>
        <color rgb="FFFF0000"/>
        <rFont val="標楷體"/>
        <family val="4"/>
        <charset val="136"/>
      </rPr>
      <t>日勞動條</t>
    </r>
    <r>
      <rPr>
        <sz val="14"/>
        <color rgb="FFFF0000"/>
        <rFont val="Times New Roman"/>
        <family val="1"/>
      </rPr>
      <t>2</t>
    </r>
    <r>
      <rPr>
        <sz val="14"/>
        <color rgb="FFFF0000"/>
        <rFont val="標楷體"/>
        <family val="4"/>
        <charset val="136"/>
      </rPr>
      <t>字第</t>
    </r>
    <r>
      <rPr>
        <sz val="14"/>
        <color rgb="FFFF0000"/>
        <rFont val="Times New Roman"/>
        <family val="1"/>
      </rPr>
      <t>1070131233</t>
    </r>
    <r>
      <rPr>
        <sz val="14"/>
        <color rgb="FFFF0000"/>
        <rFont val="標楷體"/>
        <family val="4"/>
        <charset val="136"/>
      </rPr>
      <t>號公告發布。</t>
    </r>
    <phoneticPr fontId="31" type="noConversion"/>
  </si>
  <si>
    <t>研究酬金</t>
    <phoneticPr fontId="2" type="noConversion"/>
  </si>
  <si>
    <t>研究助學金</t>
    <phoneticPr fontId="2" type="noConversion"/>
  </si>
  <si>
    <t>博士班研究生獎助金</t>
    <phoneticPr fontId="2" type="noConversion"/>
  </si>
  <si>
    <t>單位</t>
    <phoneticPr fontId="2" type="noConversion"/>
  </si>
  <si>
    <t>助教級</t>
    <phoneticPr fontId="2" type="noConversion"/>
  </si>
  <si>
    <t>講師級</t>
    <phoneticPr fontId="2" type="noConversion"/>
  </si>
  <si>
    <t>大專學生</t>
    <phoneticPr fontId="2" type="noConversion"/>
  </si>
  <si>
    <t>碩士班研究生</t>
    <phoneticPr fontId="2" type="noConversion"/>
  </si>
  <si>
    <t>已獲博士候選人資格者</t>
    <phoneticPr fontId="2" type="noConversion"/>
  </si>
  <si>
    <t>未獲博士候選人資格者</t>
    <phoneticPr fontId="2" type="noConversion"/>
  </si>
  <si>
    <t>類別</t>
    <phoneticPr fontId="2" type="noConversion"/>
  </si>
  <si>
    <t>級別</t>
    <phoneticPr fontId="2" type="noConversion"/>
  </si>
  <si>
    <t>高中（高職）</t>
    <phoneticPr fontId="2" type="noConversion"/>
  </si>
  <si>
    <t>五專（二專）</t>
    <phoneticPr fontId="2" type="noConversion"/>
  </si>
  <si>
    <t>第二年</t>
    <phoneticPr fontId="2" type="noConversion"/>
  </si>
  <si>
    <t>第三年</t>
    <phoneticPr fontId="2" type="noConversion"/>
  </si>
  <si>
    <t>第四年</t>
    <phoneticPr fontId="2" type="noConversion"/>
  </si>
  <si>
    <t>第五年</t>
    <phoneticPr fontId="2" type="noConversion"/>
  </si>
  <si>
    <t>第六年</t>
    <phoneticPr fontId="2" type="noConversion"/>
  </si>
  <si>
    <t>第七年</t>
    <phoneticPr fontId="2" type="noConversion"/>
  </si>
  <si>
    <t>第八年</t>
    <phoneticPr fontId="2" type="noConversion"/>
  </si>
  <si>
    <t>第九年</t>
    <phoneticPr fontId="2" type="noConversion"/>
  </si>
  <si>
    <t>第一年</t>
    <phoneticPr fontId="2" type="noConversion"/>
  </si>
  <si>
    <t>工資墊償基金</t>
    <phoneticPr fontId="2" type="noConversion"/>
  </si>
  <si>
    <t>協同主持人</t>
    <phoneticPr fontId="2" type="noConversion"/>
  </si>
  <si>
    <t>兼任研究員</t>
    <phoneticPr fontId="2" type="noConversion"/>
  </si>
  <si>
    <t>-</t>
    <phoneticPr fontId="2" type="noConversion"/>
  </si>
  <si>
    <t>合計</t>
    <phoneticPr fontId="2" type="noConversion"/>
  </si>
  <si>
    <t>不可填</t>
    <phoneticPr fontId="2" type="noConversion"/>
  </si>
  <si>
    <r>
      <rPr>
        <b/>
        <sz val="11"/>
        <color indexed="8"/>
        <rFont val="標楷體"/>
        <family val="4"/>
        <charset val="136"/>
      </rPr>
      <t>錯誤，詳見說明</t>
    </r>
    <phoneticPr fontId="2" type="noConversion"/>
  </si>
  <si>
    <t>否</t>
  </si>
  <si>
    <r>
      <rPr>
        <b/>
        <sz val="12"/>
        <rFont val="標楷體"/>
        <family val="4"/>
        <charset val="136"/>
      </rPr>
      <t>數量</t>
    </r>
    <r>
      <rPr>
        <b/>
        <sz val="12"/>
        <color indexed="8"/>
        <rFont val="Times New Roman"/>
        <family val="1"/>
      </rPr>
      <t/>
    </r>
    <phoneticPr fontId="2" type="noConversion"/>
  </si>
  <si>
    <t>普通保險事故：</t>
    <phoneticPr fontId="2" type="noConversion"/>
  </si>
  <si>
    <t>就業保險：</t>
    <phoneticPr fontId="2" type="noConversion"/>
  </si>
  <si>
    <t>職業災害：</t>
    <phoneticPr fontId="2" type="noConversion"/>
  </si>
  <si>
    <t>個人分擔比例：</t>
    <phoneticPr fontId="2" type="noConversion"/>
  </si>
  <si>
    <t>機關分擔比例：</t>
    <phoneticPr fontId="2" type="noConversion"/>
  </si>
  <si>
    <t>勞工</t>
  </si>
  <si>
    <t>就業保險費率</t>
    <phoneticPr fontId="2" type="noConversion"/>
  </si>
  <si>
    <t>人事表</t>
    <phoneticPr fontId="29" type="noConversion"/>
  </si>
  <si>
    <t>1.主持人</t>
  </si>
  <si>
    <t>薪資</t>
  </si>
  <si>
    <t>聘請月數</t>
  </si>
  <si>
    <t>支薪人數</t>
  </si>
  <si>
    <t>年終支領月數</t>
  </si>
  <si>
    <t>年終</t>
  </si>
  <si>
    <t>勞保投保級距</t>
  </si>
  <si>
    <t>勞退投保級距</t>
  </si>
  <si>
    <t>健保</t>
  </si>
  <si>
    <t>勞退</t>
  </si>
  <si>
    <t>合計</t>
  </si>
  <si>
    <t>總支薪：</t>
  </si>
  <si>
    <t>總支薪人數：</t>
  </si>
  <si>
    <t>健保投保級距</t>
    <phoneticPr fontId="29" type="noConversion"/>
  </si>
  <si>
    <t>勞保
(機關負擔)</t>
    <phoneticPr fontId="29" type="noConversion"/>
  </si>
  <si>
    <t>勞保
(職災)</t>
    <phoneticPr fontId="29" type="noConversion"/>
  </si>
  <si>
    <t>工資墊償
基金</t>
    <phoneticPr fontId="29" type="noConversion"/>
  </si>
  <si>
    <t>業務費</t>
    <phoneticPr fontId="29" type="noConversion"/>
  </si>
  <si>
    <t>1.臨時人員(時薪)</t>
    <phoneticPr fontId="29" type="noConversion"/>
  </si>
  <si>
    <t>時薪</t>
  </si>
  <si>
    <t>小時</t>
    <phoneticPr fontId="29" type="noConversion"/>
  </si>
  <si>
    <t>支薪人數</t>
    <phoneticPr fontId="29" type="noConversion"/>
  </si>
  <si>
    <t>薪資</t>
    <phoneticPr fontId="29" type="noConversion"/>
  </si>
  <si>
    <t>2.臨時人員</t>
    <phoneticPr fontId="29" type="noConversion"/>
  </si>
  <si>
    <t>小時/每日</t>
    <phoneticPr fontId="29" type="noConversion"/>
  </si>
  <si>
    <t>每月聘請日數</t>
    <phoneticPr fontId="29" type="noConversion"/>
  </si>
  <si>
    <t>月薪</t>
    <phoneticPr fontId="29" type="noConversion"/>
  </si>
  <si>
    <t>聘請月數</t>
    <phoneticPr fontId="29" type="noConversion"/>
  </si>
  <si>
    <t>投保級距</t>
    <phoneticPr fontId="29" type="noConversion"/>
  </si>
  <si>
    <t>是否加入健保</t>
    <phoneticPr fontId="29" type="noConversion"/>
  </si>
  <si>
    <t>否</t>
    <phoneticPr fontId="29" type="noConversion"/>
  </si>
  <si>
    <t>是</t>
    <phoneticPr fontId="29" type="noConversion"/>
  </si>
  <si>
    <t>可填寫</t>
    <phoneticPr fontId="2" type="noConversion"/>
  </si>
  <si>
    <r>
      <t>表單使用說明</t>
    </r>
    <r>
      <rPr>
        <b/>
        <sz val="12"/>
        <color rgb="FFFF0000"/>
        <rFont val="標楷體"/>
        <family val="4"/>
        <charset val="136"/>
      </rPr>
      <t xml:space="preserve"> *不需要可隱藏
EX.隱藏稿費-&gt;先選擇J7-&gt;在左邊數字列7上右鍵隱藏</t>
    </r>
    <phoneticPr fontId="2" type="noConversion"/>
  </si>
  <si>
    <t>合計:</t>
    <phoneticPr fontId="29" type="noConversion"/>
  </si>
  <si>
    <t>合計：</t>
    <phoneticPr fontId="29" type="noConversion"/>
  </si>
  <si>
    <t>人天</t>
    <phoneticPr fontId="2" type="noConversion"/>
  </si>
  <si>
    <t xml:space="preserve">             ※本表不含勞工保險職業災害保險費，職業災害保險費率依投保單位行業別而有不同，請按繳款單所列職業災害保險費率自行計算，並請依規定職業災害保險費全部由投保單位負擔。     單位：新台幣元</t>
    <phoneticPr fontId="2" type="noConversion"/>
  </si>
  <si>
    <t>部分工時勞工適用</t>
    <phoneticPr fontId="2" type="noConversion"/>
  </si>
  <si>
    <t>第2級</t>
    <phoneticPr fontId="2" type="noConversion"/>
  </si>
  <si>
    <t xml:space="preserve">        </t>
    <phoneticPr fontId="2" type="noConversion"/>
  </si>
  <si>
    <t>全民健康保險保險費負擔金額表(三)</t>
    <phoneticPr fontId="2" type="noConversion"/>
  </si>
  <si>
    <t>﹝公、民營事業、機構及有一定雇主之受僱者適用﹞</t>
    <phoneticPr fontId="2" type="noConversion"/>
  </si>
  <si>
    <t>投保金額等級</t>
    <phoneticPr fontId="2" type="noConversion"/>
  </si>
  <si>
    <t>月投保金額</t>
    <phoneticPr fontId="2" type="noConversion"/>
  </si>
  <si>
    <t>被保險人及眷屬負擔金額﹝負擔比率30%﹞</t>
  </si>
  <si>
    <t>投保單位負擔金額﹝負擔比率60%﹞</t>
    <phoneticPr fontId="2" type="noConversion"/>
  </si>
  <si>
    <t>政府補助金額﹝補助比率10%﹞</t>
    <phoneticPr fontId="2" type="noConversion"/>
  </si>
  <si>
    <t>本人</t>
    <phoneticPr fontId="2" type="noConversion"/>
  </si>
  <si>
    <t>本人+１眷口</t>
    <phoneticPr fontId="2" type="noConversion"/>
  </si>
  <si>
    <t>本人+２眷口</t>
    <phoneticPr fontId="2" type="noConversion"/>
  </si>
  <si>
    <t>本人+３眷口</t>
    <phoneticPr fontId="2" type="noConversion"/>
  </si>
  <si>
    <t xml:space="preserve">                         中央健康保險署製表</t>
    <phoneticPr fontId="2" type="noConversion"/>
  </si>
  <si>
    <t>第4級</t>
  </si>
  <si>
    <t>第5級</t>
  </si>
  <si>
    <t>第6級</t>
  </si>
  <si>
    <t>第7級</t>
  </si>
  <si>
    <t>第8級</t>
  </si>
  <si>
    <t>第9級</t>
  </si>
  <si>
    <t>第10級</t>
  </si>
  <si>
    <t>第11級</t>
  </si>
  <si>
    <t>第12級</t>
  </si>
  <si>
    <t>第13級</t>
  </si>
  <si>
    <t>第14級</t>
  </si>
  <si>
    <t>職災投保級距</t>
    <phoneticPr fontId="29" type="noConversion"/>
  </si>
  <si>
    <t>職災</t>
    <phoneticPr fontId="2" type="noConversion"/>
  </si>
  <si>
    <t>人事費</t>
    <phoneticPr fontId="29" type="noConversion"/>
  </si>
  <si>
    <t>112年1月1日起實施</t>
    <phoneticPr fontId="2" type="noConversion"/>
  </si>
  <si>
    <r>
      <t>註:1.自112年1月1日起配合基本工資調整，第一級調整為26,400元</t>
    </r>
    <r>
      <rPr>
        <b/>
        <sz val="12"/>
        <color rgb="FF0000CC"/>
        <rFont val="新細明體"/>
        <family val="1"/>
        <charset val="136"/>
      </rPr>
      <t>。</t>
    </r>
    <phoneticPr fontId="2" type="noConversion"/>
  </si>
  <si>
    <t xml:space="preserve">    3.自112年1月1日起調整平均眷口數為0.57人，投保單位負擔金額含本人
       及平均眷屬人數0.57人,合計1.57人。</t>
    <phoneticPr fontId="2" type="noConversion"/>
  </si>
  <si>
    <t xml:space="preserve">    4.自110年1月1日起費率調整為5.17%。</t>
    <phoneticPr fontId="2" type="noConversion"/>
  </si>
  <si>
    <t xml:space="preserve">    2.自111年7月1日起，投保金額最高一級調整為219,500元。</t>
    <phoneticPr fontId="29" type="noConversion"/>
  </si>
  <si>
    <r>
      <t>勞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工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通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故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及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就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業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被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人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與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投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分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擔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金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表</t>
    </r>
    <r>
      <rPr>
        <sz val="16"/>
        <rFont val="Times New Roman"/>
        <family val="1"/>
      </rPr>
      <t xml:space="preserve"> (</t>
    </r>
    <r>
      <rPr>
        <sz val="16"/>
        <rFont val="標楷體"/>
        <family val="4"/>
        <charset val="136"/>
      </rPr>
      <t>自</t>
    </r>
    <r>
      <rPr>
        <sz val="16"/>
        <rFont val="Times New Roman"/>
        <family val="1"/>
      </rPr>
      <t>112</t>
    </r>
    <r>
      <rPr>
        <sz val="16"/>
        <rFont val="標楷體"/>
        <family val="4"/>
        <charset val="136"/>
      </rPr>
      <t>年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月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日起適用</t>
    </r>
    <r>
      <rPr>
        <sz val="16"/>
        <rFont val="Times New Roman"/>
        <family val="1"/>
      </rPr>
      <t xml:space="preserve">) </t>
    </r>
    <phoneticPr fontId="2" type="noConversion"/>
  </si>
  <si>
    <t xml:space="preserve">    111.11製表</t>
    <phoneticPr fontId="2" type="noConversion"/>
  </si>
  <si>
    <t>第1級</t>
    <phoneticPr fontId="2" type="noConversion"/>
  </si>
  <si>
    <t>2.協同主持人</t>
    <phoneticPr fontId="29" type="noConversion"/>
  </si>
  <si>
    <t>3.研究人力</t>
    <phoneticPr fontId="29" type="noConversion"/>
  </si>
  <si>
    <t>4.駐點人員</t>
    <phoneticPr fontId="29" type="noConversion"/>
  </si>
  <si>
    <t>臨時人員費用（含其他雇主應負擔項目）</t>
    <phoneticPr fontId="2" type="noConversion"/>
  </si>
  <si>
    <r>
      <t xml:space="preserve">填寫說明：
</t>
    </r>
    <r>
      <rPr>
        <b/>
        <sz val="12"/>
        <color rgb="FFFF0000"/>
        <rFont val="標楷體"/>
        <family val="4"/>
        <charset val="136"/>
      </rPr>
      <t>一、白底為需填寫，黃底為可選擇填寫，藍底為下拉選單填列，若無可空白或隱藏。</t>
    </r>
    <r>
      <rPr>
        <b/>
        <sz val="12"/>
        <color theme="1"/>
        <rFont val="標楷體"/>
        <family val="4"/>
        <charset val="136"/>
      </rPr>
      <t xml:space="preserve">
二、年終獎金發放標準：
    1.當年1月31日前已在職人員至同年12月1日仍在職者，發給1.5個月工作獎金。
    2.2月1日以後各月新進到職人員，如同年12月1日仍在職者，按實際在職月數比例計支。
    3.實際在職月數，其各月有未滿全月之畸零日數予以合併計算，並以30日折算1個月所餘未滿30日之畸零日數以1個月計。
三、「基本工資」調整業經勞動部中華民國112年9月14日以勞動條2字第1120148404號公告發布。　
四、自113年1月1日起，每月基本工資調整為新臺幣27,470元；每小時基本工資調整為183元。</t>
    </r>
    <phoneticPr fontId="2" type="noConversion"/>
  </si>
  <si>
    <t>一、業務費</t>
    <phoneticPr fontId="2" type="noConversion"/>
  </si>
  <si>
    <r>
      <rPr>
        <b/>
        <sz val="12"/>
        <color indexed="8"/>
        <rFont val="標楷體"/>
        <family val="4"/>
        <charset val="136"/>
      </rPr>
      <t>二、</t>
    </r>
    <r>
      <rPr>
        <b/>
        <sz val="12"/>
        <color rgb="FF000000"/>
        <rFont val="標楷體"/>
        <family val="4"/>
        <charset val="136"/>
      </rPr>
      <t>設備</t>
    </r>
    <r>
      <rPr>
        <b/>
        <sz val="12"/>
        <color indexed="8"/>
        <rFont val="標楷體"/>
        <family val="4"/>
        <charset val="136"/>
      </rPr>
      <t>費</t>
    </r>
    <phoneticPr fontId="2" type="noConversion"/>
  </si>
  <si>
    <t>設
備
費</t>
    <phoneticPr fontId="2" type="noConversion"/>
  </si>
  <si>
    <t>實施本計畫所需軟硬體設備之購置與裝置費用(須單價1萬元以上且使用年限2年以上者)。</t>
    <phoneticPr fontId="2" type="noConversion"/>
  </si>
  <si>
    <t>審查費依｢中央政府各機關學校出席費及稿費支給要點｣辦理。
說明：</t>
    <phoneticPr fontId="2" type="noConversion"/>
  </si>
  <si>
    <r>
      <rPr>
        <sz val="12"/>
        <color indexed="8"/>
        <rFont val="標楷體"/>
        <family val="4"/>
        <charset val="136"/>
      </rPr>
      <t xml:space="preserve">實施本計畫所需專家諮詢會議之出席費。受補助單位之相關人員及非以專家身分出席者不得支領，屬工作協調性質之會議不得支給出席費。
</t>
    </r>
    <r>
      <rPr>
        <b/>
        <sz val="12"/>
        <color indexed="8"/>
        <rFont val="標楷體"/>
        <family val="4"/>
        <charset val="136"/>
      </rPr>
      <t>說明：</t>
    </r>
    <phoneticPr fontId="2" type="noConversion"/>
  </si>
  <si>
    <r>
      <t xml:space="preserve">實施本計畫所需訓練研討活動之授課講演鐘點費或實習指導費，計畫項下已列支主持費及研究費等酬勞者不得支領本項費用。
</t>
    </r>
    <r>
      <rPr>
        <b/>
        <sz val="12"/>
        <color indexed="8"/>
        <rFont val="標楷體"/>
        <family val="4"/>
        <charset val="136"/>
      </rPr>
      <t>說明：</t>
    </r>
    <phoneticPr fontId="2" type="noConversion"/>
  </si>
  <si>
    <r>
      <t xml:space="preserve">實施本計畫特定工作所需勞務之工資(以按日或按時計酬者為限)、雇主負擔之勞健保費及公提勞工退休金，受補助單位人員不得支領臨時工資。（詳人事表）
</t>
    </r>
    <r>
      <rPr>
        <b/>
        <sz val="12"/>
        <color theme="1"/>
        <rFont val="標楷體"/>
        <family val="4"/>
        <charset val="136"/>
      </rPr>
      <t>說明：</t>
    </r>
    <phoneticPr fontId="2" type="noConversion"/>
  </si>
  <si>
    <r>
      <rPr>
        <sz val="12"/>
        <color indexed="8"/>
        <rFont val="標楷體"/>
        <family val="4"/>
        <charset val="136"/>
      </rPr>
      <t>實施本計畫所需之相關人員及出席專家之國內差旅費。依「國內出差旅費報支要點」規定辦理，統一以</t>
    </r>
    <r>
      <rPr>
        <sz val="12"/>
        <color indexed="8"/>
        <rFont val="Times New Roman"/>
        <family val="1"/>
      </rPr>
      <t>2,000</t>
    </r>
    <r>
      <rPr>
        <sz val="12"/>
        <color indexed="8"/>
        <rFont val="標楷體"/>
        <family val="4"/>
        <charset val="136"/>
      </rPr>
      <t>元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標楷體"/>
        <family val="4"/>
        <charset val="136"/>
      </rPr>
      <t xml:space="preserve">人天估算差旅費預算。
</t>
    </r>
    <r>
      <rPr>
        <b/>
        <sz val="12"/>
        <color indexed="8"/>
        <rFont val="標楷體"/>
        <family val="4"/>
        <charset val="136"/>
      </rPr>
      <t>說明：</t>
    </r>
    <phoneticPr fontId="2" type="noConversion"/>
  </si>
  <si>
    <r>
      <rPr>
        <sz val="12"/>
        <color indexed="8"/>
        <rFont val="標楷體"/>
        <family val="4"/>
        <charset val="136"/>
      </rPr>
      <t>實施本計畫所需租用銀髮健身俱樂部場地、辦公房屋場地、機器設備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含遠距課程所需電腦相關設備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及車輛等租金。</t>
    </r>
    <r>
      <rPr>
        <sz val="12"/>
        <color indexed="8"/>
        <rFont val="Times New Roman"/>
        <family val="1"/>
      </rPr>
      <t xml:space="preserve">
</t>
    </r>
    <r>
      <rPr>
        <b/>
        <sz val="12"/>
        <color indexed="8"/>
        <rFont val="標楷體"/>
        <family val="4"/>
        <charset val="136"/>
      </rPr>
      <t>說明：</t>
    </r>
    <r>
      <rPr>
        <sz val="12"/>
        <color rgb="FFFF0000"/>
        <rFont val="標楷體"/>
        <family val="4"/>
        <charset val="136"/>
      </rPr>
      <t/>
    </r>
    <phoneticPr fontId="2" type="noConversion"/>
  </si>
  <si>
    <r>
      <rPr>
        <sz val="12"/>
        <color indexed="8"/>
        <rFont val="標楷體"/>
        <family val="4"/>
        <charset val="136"/>
      </rPr>
      <t xml:space="preserve">實施本計畫所需徒手運動訓練物品與材料、消耗性器皿、材料、實名制系統所需讀卡機或其他報到物品、及使用年限未及二年或單價未達1萬元非消耗性之物品等費用。應詳列各品項之名稱﹙中英文並列﹚單價、數量與總價。
</t>
    </r>
    <r>
      <rPr>
        <b/>
        <sz val="12"/>
        <color indexed="8"/>
        <rFont val="標楷體"/>
        <family val="4"/>
        <charset val="136"/>
      </rPr>
      <t>說明：</t>
    </r>
    <r>
      <rPr>
        <b/>
        <sz val="12"/>
        <color indexed="8"/>
        <rFont val="Times New Roman"/>
        <family val="1"/>
      </rPr>
      <t/>
    </r>
    <phoneticPr fontId="2" type="noConversion"/>
  </si>
  <si>
    <r>
      <rPr>
        <b/>
        <sz val="18"/>
        <color rgb="FFFF0000"/>
        <rFont val="標楷體"/>
        <family val="4"/>
        <charset val="136"/>
      </rPr>
      <t>114年</t>
    </r>
    <r>
      <rPr>
        <b/>
        <sz val="18"/>
        <rFont val="標楷體"/>
        <family val="4"/>
        <charset val="136"/>
      </rPr>
      <t>「銀髮健身俱樂部補助計畫」經費分析表</t>
    </r>
    <r>
      <rPr>
        <b/>
        <sz val="18"/>
        <color rgb="FF000000"/>
        <rFont val="標楷體"/>
        <family val="4"/>
        <charset val="136"/>
      </rPr>
      <t xml:space="preserve">
</t>
    </r>
    <r>
      <rPr>
        <b/>
        <sz val="18"/>
        <color rgb="FFFF0000"/>
        <rFont val="標楷體"/>
        <family val="4"/>
        <charset val="136"/>
      </rPr>
      <t>(據點名稱)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</si>
</sst>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76" formatCode="0.0%"/>
    <numFmt numFmtId="177" formatCode="#,##0_);[Red]\(#,##0\)"/>
    <numFmt numFmtId="178" formatCode="_-* #,##0_-;\-* #,##0_-;_-* &quot;-&quot;??_-;_-@_-"/>
    <numFmt numFmtId="179" formatCode="&quot;$&quot;#,##0"/>
    <numFmt numFmtId="180" formatCode="#,##0.00_ "/>
    <numFmt numFmtId="181" formatCode="#,##0_ "/>
    <numFmt numFmtId="182" formatCode="0.0000%"/>
    <numFmt numFmtId="183" formatCode="&quot;$&quot;#,##0_);[Red]\(&quot;$&quot;#,##0\)"/>
    <numFmt numFmtId="184" formatCode="0.000%"/>
    <numFmt numFmtId="185" formatCode="&quot;$&quot;#,##0.00"/>
    <numFmt numFmtId="186" formatCode="#,##0.0_);[Red]\(#,##0.0\)"/>
    <numFmt numFmtId="187" formatCode="_(* #,##0_);_(* \(#,##0\);_(* &quot;-&quot;_);_(@_)"/>
  </numFmts>
  <fonts count="78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b/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2"/>
      <color indexed="57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9" tint="0.39997558519241921"/>
      <name val="Times New Roman"/>
      <family val="1"/>
    </font>
    <font>
      <b/>
      <sz val="12"/>
      <color rgb="FFFF0000"/>
      <name val="Times New Roman"/>
      <family val="1"/>
    </font>
    <font>
      <sz val="13"/>
      <color rgb="FF000000"/>
      <name val="標楷體"/>
      <family val="4"/>
      <charset val="136"/>
    </font>
    <font>
      <sz val="16"/>
      <color rgb="FF000000"/>
      <name val="Times New Roman"/>
      <family val="1"/>
    </font>
    <font>
      <sz val="16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3"/>
      <color rgb="FF000000"/>
      <name val="Times New Roman"/>
      <family val="1"/>
    </font>
    <font>
      <sz val="9"/>
      <name val="新細明體"/>
      <family val="2"/>
      <charset val="136"/>
      <scheme val="minor"/>
    </font>
    <font>
      <sz val="14"/>
      <color rgb="FFFF0000"/>
      <name val="Times New Roman"/>
      <family val="1"/>
    </font>
    <font>
      <sz val="14"/>
      <color rgb="FFFF0000"/>
      <name val="標楷體"/>
      <family val="4"/>
      <charset val="136"/>
    </font>
    <font>
      <sz val="8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20"/>
      <color rgb="FF000000"/>
      <name val="Times New Roman"/>
      <family val="1"/>
    </font>
    <font>
      <b/>
      <sz val="11"/>
      <name val="標楷體"/>
      <family val="4"/>
      <charset val="136"/>
    </font>
    <font>
      <b/>
      <sz val="11"/>
      <color indexed="8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1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8"/>
      <name val="標楷體"/>
      <family val="4"/>
      <charset val="136"/>
    </font>
    <font>
      <sz val="9"/>
      <color indexed="8"/>
      <name val="標楷體"/>
      <family val="4"/>
      <charset val="136"/>
    </font>
    <font>
      <sz val="7"/>
      <color indexed="8"/>
      <name val="新細明體"/>
      <family val="1"/>
      <charset val="136"/>
    </font>
    <font>
      <sz val="8.5"/>
      <color indexed="8"/>
      <name val="標楷體"/>
      <family val="4"/>
      <charset val="136"/>
    </font>
    <font>
      <sz val="8.5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theme="0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2"/>
      <color theme="0"/>
      <name val="Times New Roman"/>
      <family val="1"/>
    </font>
    <font>
      <b/>
      <sz val="18"/>
      <color rgb="FF000000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4"/>
      <color theme="1"/>
      <name val="Times New Roman"/>
      <family val="1"/>
    </font>
    <font>
      <sz val="12"/>
      <color rgb="FFFFF3FF"/>
      <name val="標楷體"/>
      <family val="4"/>
      <charset val="136"/>
    </font>
    <font>
      <sz val="14"/>
      <color rgb="FFFFF3FF"/>
      <name val="標楷體"/>
      <family val="4"/>
      <charset val="136"/>
    </font>
    <font>
      <sz val="14"/>
      <color theme="0"/>
      <name val="標楷體"/>
      <family val="4"/>
      <charset val="136"/>
    </font>
    <font>
      <sz val="12"/>
      <color rgb="FF0070C0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</font>
    <font>
      <b/>
      <sz val="18"/>
      <color rgb="FFFF0000"/>
      <name val="標楷體"/>
      <family val="4"/>
      <charset val="136"/>
    </font>
    <font>
      <b/>
      <sz val="18"/>
      <name val="標楷體"/>
      <family val="4"/>
      <charset val="136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DFFDA"/>
        <bgColor indexed="64"/>
      </patternFill>
    </fill>
    <fill>
      <patternFill patternType="solid">
        <fgColor rgb="FFFFFBE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DashDot">
        <color auto="1"/>
      </left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mediumDashed">
        <color indexed="64"/>
      </left>
      <right/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DashDot">
        <color rgb="FFFF0000"/>
      </left>
      <right/>
      <top style="mediumDashDot">
        <color rgb="FFFF0000"/>
      </top>
      <bottom style="mediumDashDot">
        <color rgb="FFFF0000"/>
      </bottom>
      <diagonal/>
    </border>
    <border>
      <left/>
      <right style="mediumDashDot">
        <color rgb="FFFF0000"/>
      </right>
      <top style="mediumDashDot">
        <color rgb="FFFF0000"/>
      </top>
      <bottom style="mediumDashDot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mediumDashDot">
        <color rgb="FFFF0000"/>
      </top>
      <bottom style="mediumDashDot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43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0" borderId="0"/>
    <xf numFmtId="187" fontId="10" fillId="0" borderId="0" applyFont="0" applyFill="0" applyBorder="0" applyAlignment="0" applyProtection="0"/>
  </cellStyleXfs>
  <cellXfs count="505">
    <xf numFmtId="0" fontId="0" fillId="0" borderId="0" xfId="0">
      <alignment vertical="center"/>
    </xf>
    <xf numFmtId="0" fontId="20" fillId="0" borderId="0" xfId="0" applyFont="1" applyProtection="1">
      <alignment vertical="center"/>
    </xf>
    <xf numFmtId="0" fontId="17" fillId="0" borderId="0" xfId="0" applyFo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6" fillId="0" borderId="35" xfId="0" applyFont="1" applyBorder="1" applyAlignment="1" applyProtection="1">
      <alignment horizontal="left" vertical="center" wrapText="1"/>
    </xf>
    <xf numFmtId="0" fontId="16" fillId="0" borderId="11" xfId="0" applyFont="1" applyBorder="1" applyAlignment="1" applyProtection="1">
      <alignment horizontal="left" vertical="center" wrapText="1"/>
    </xf>
    <xf numFmtId="0" fontId="16" fillId="0" borderId="33" xfId="0" applyFont="1" applyBorder="1" applyAlignment="1" applyProtection="1">
      <alignment horizontal="left" vertical="center" wrapText="1"/>
    </xf>
    <xf numFmtId="0" fontId="16" fillId="0" borderId="16" xfId="0" applyFont="1" applyBorder="1" applyAlignment="1" applyProtection="1">
      <alignment horizontal="left" vertical="center" wrapText="1"/>
    </xf>
    <xf numFmtId="0" fontId="16" fillId="0" borderId="32" xfId="0" applyFont="1" applyBorder="1" applyAlignment="1" applyProtection="1">
      <alignment horizontal="left" vertical="center" wrapText="1"/>
    </xf>
    <xf numFmtId="0" fontId="16" fillId="0" borderId="13" xfId="0" applyFont="1" applyBorder="1" applyAlignment="1" applyProtection="1">
      <alignment horizontal="left" vertical="center" wrapText="1"/>
    </xf>
    <xf numFmtId="0" fontId="25" fillId="0" borderId="33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25" fillId="0" borderId="33" xfId="0" applyFont="1" applyBorder="1" applyAlignment="1" applyProtection="1">
      <alignment vertical="center" wrapText="1"/>
    </xf>
    <xf numFmtId="0" fontId="17" fillId="0" borderId="34" xfId="0" applyFont="1" applyBorder="1" applyAlignment="1" applyProtection="1">
      <alignment vertical="center" wrapText="1"/>
    </xf>
    <xf numFmtId="0" fontId="30" fillId="0" borderId="20" xfId="0" applyFont="1" applyBorder="1" applyAlignment="1" applyProtection="1">
      <alignment horizontal="center" vertical="center" wrapText="1"/>
    </xf>
    <xf numFmtId="0" fontId="30" fillId="0" borderId="20" xfId="0" applyFont="1" applyBorder="1" applyAlignment="1" applyProtection="1">
      <alignment vertical="center" wrapText="1"/>
    </xf>
    <xf numFmtId="0" fontId="30" fillId="0" borderId="34" xfId="0" applyFont="1" applyBorder="1" applyAlignment="1" applyProtection="1">
      <alignment vertical="center" wrapText="1"/>
    </xf>
    <xf numFmtId="0" fontId="16" fillId="0" borderId="34" xfId="0" applyFont="1" applyBorder="1" applyAlignment="1" applyProtection="1">
      <alignment horizontal="center" vertical="center" wrapText="1"/>
    </xf>
    <xf numFmtId="3" fontId="17" fillId="0" borderId="20" xfId="0" applyNumberFormat="1" applyFont="1" applyBorder="1" applyAlignment="1" applyProtection="1">
      <alignment horizontal="right" vertical="center" wrapText="1"/>
    </xf>
    <xf numFmtId="3" fontId="17" fillId="0" borderId="34" xfId="0" applyNumberFormat="1" applyFont="1" applyBorder="1" applyAlignment="1" applyProtection="1">
      <alignment horizontal="right" vertical="center" wrapText="1"/>
    </xf>
    <xf numFmtId="3" fontId="17" fillId="0" borderId="14" xfId="0" applyNumberFormat="1" applyFont="1" applyBorder="1" applyAlignment="1" applyProtection="1">
      <alignment horizontal="right" vertical="center" wrapText="1"/>
    </xf>
    <xf numFmtId="0" fontId="26" fillId="0" borderId="0" xfId="0" applyFont="1" applyProtection="1">
      <alignment vertical="center"/>
    </xf>
    <xf numFmtId="0" fontId="18" fillId="0" borderId="1" xfId="0" applyFont="1" applyBorder="1" applyAlignment="1" applyProtection="1">
      <alignment vertical="center"/>
    </xf>
    <xf numFmtId="0" fontId="18" fillId="6" borderId="1" xfId="0" applyFont="1" applyFill="1" applyBorder="1" applyAlignment="1" applyProtection="1">
      <alignment vertical="center"/>
    </xf>
    <xf numFmtId="0" fontId="18" fillId="6" borderId="2" xfId="0" applyFont="1" applyFill="1" applyBorder="1" applyAlignment="1" applyProtection="1">
      <alignment vertical="center"/>
    </xf>
    <xf numFmtId="0" fontId="18" fillId="6" borderId="4" xfId="0" applyFont="1" applyFill="1" applyBorder="1" applyAlignment="1" applyProtection="1">
      <alignment vertical="center"/>
    </xf>
    <xf numFmtId="0" fontId="32" fillId="0" borderId="0" xfId="0" applyFont="1">
      <alignment vertical="center"/>
    </xf>
    <xf numFmtId="0" fontId="35" fillId="0" borderId="0" xfId="2" applyFont="1"/>
    <xf numFmtId="0" fontId="18" fillId="0" borderId="1" xfId="0" applyFont="1" applyBorder="1" applyAlignment="1" applyProtection="1">
      <alignment horizontal="center" vertical="center"/>
    </xf>
    <xf numFmtId="0" fontId="16" fillId="0" borderId="32" xfId="0" applyFont="1" applyBorder="1" applyAlignment="1" applyProtection="1">
      <alignment horizontal="center" vertical="center" wrapText="1"/>
    </xf>
    <xf numFmtId="0" fontId="18" fillId="0" borderId="0" xfId="0" applyFont="1" applyProtection="1">
      <alignment vertical="center"/>
    </xf>
    <xf numFmtId="0" fontId="16" fillId="0" borderId="33" xfId="0" applyFont="1" applyBorder="1" applyAlignment="1" applyProtection="1">
      <alignment vertical="center" wrapText="1"/>
    </xf>
    <xf numFmtId="0" fontId="16" fillId="0" borderId="34" xfId="0" applyFont="1" applyBorder="1" applyAlignment="1" applyProtection="1">
      <alignment vertical="center" wrapText="1"/>
    </xf>
    <xf numFmtId="0" fontId="17" fillId="0" borderId="0" xfId="0" applyFont="1" applyAlignment="1" applyProtection="1">
      <alignment horizontal="left" vertical="center"/>
    </xf>
    <xf numFmtId="0" fontId="20" fillId="0" borderId="1" xfId="0" applyFont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left" vertical="center" wrapText="1"/>
    </xf>
    <xf numFmtId="0" fontId="17" fillId="0" borderId="33" xfId="0" applyFont="1" applyBorder="1" applyAlignment="1" applyProtection="1">
      <alignment horizontal="left" vertical="center" wrapText="1"/>
    </xf>
    <xf numFmtId="0" fontId="17" fillId="0" borderId="32" xfId="0" applyFont="1" applyBorder="1" applyAlignment="1" applyProtection="1">
      <alignment horizontal="left" vertical="center" wrapText="1"/>
    </xf>
    <xf numFmtId="0" fontId="17" fillId="0" borderId="33" xfId="0" applyFont="1" applyBorder="1" applyAlignment="1" applyProtection="1">
      <alignment vertical="center" wrapText="1"/>
    </xf>
    <xf numFmtId="0" fontId="30" fillId="0" borderId="33" xfId="0" applyFont="1" applyBorder="1" applyAlignment="1" applyProtection="1">
      <alignment horizontal="center" vertical="center" wrapText="1"/>
    </xf>
    <xf numFmtId="0" fontId="30" fillId="0" borderId="17" xfId="0" applyFont="1" applyBorder="1" applyAlignment="1" applyProtection="1">
      <alignment horizontal="center" vertical="center" wrapText="1"/>
    </xf>
    <xf numFmtId="0" fontId="30" fillId="0" borderId="33" xfId="0" applyFont="1" applyBorder="1" applyAlignment="1" applyProtection="1">
      <alignment vertical="center" wrapText="1"/>
    </xf>
    <xf numFmtId="0" fontId="30" fillId="0" borderId="32" xfId="0" applyFont="1" applyBorder="1" applyAlignment="1" applyProtection="1">
      <alignment vertical="center" wrapText="1"/>
    </xf>
    <xf numFmtId="0" fontId="30" fillId="0" borderId="17" xfId="0" applyFont="1" applyBorder="1" applyAlignment="1" applyProtection="1">
      <alignment vertical="center" wrapText="1"/>
    </xf>
    <xf numFmtId="0" fontId="30" fillId="0" borderId="11" xfId="0" applyFont="1" applyBorder="1" applyAlignment="1" applyProtection="1">
      <alignment horizontal="center" vertical="center" wrapText="1"/>
    </xf>
    <xf numFmtId="0" fontId="30" fillId="0" borderId="15" xfId="0" applyFont="1" applyBorder="1" applyAlignment="1" applyProtection="1">
      <alignment horizontal="center" vertical="center" wrapText="1"/>
    </xf>
    <xf numFmtId="0" fontId="30" fillId="0" borderId="12" xfId="0" applyFont="1" applyBorder="1" applyAlignment="1" applyProtection="1">
      <alignment horizontal="center" vertical="center" wrapText="1"/>
    </xf>
    <xf numFmtId="0" fontId="17" fillId="0" borderId="34" xfId="0" applyFont="1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/>
    </xf>
    <xf numFmtId="0" fontId="20" fillId="0" borderId="0" xfId="0" applyFont="1" applyProtection="1">
      <alignment vertical="center"/>
      <protection locked="0"/>
    </xf>
    <xf numFmtId="0" fontId="20" fillId="0" borderId="0" xfId="0" applyFont="1" applyFill="1" applyBorder="1" applyProtection="1">
      <alignment vertical="center"/>
      <protection locked="0"/>
    </xf>
    <xf numFmtId="0" fontId="21" fillId="0" borderId="0" xfId="0" applyFont="1" applyFill="1" applyBorder="1" applyProtection="1">
      <alignment vertical="center"/>
      <protection locked="0"/>
    </xf>
    <xf numFmtId="0" fontId="20" fillId="0" borderId="0" xfId="0" applyFont="1" applyFill="1" applyProtection="1">
      <alignment vertical="center"/>
      <protection locked="0"/>
    </xf>
    <xf numFmtId="177" fontId="20" fillId="2" borderId="0" xfId="0" applyNumberFormat="1" applyFont="1" applyFill="1" applyProtection="1">
      <alignment vertical="center"/>
      <protection locked="0"/>
    </xf>
    <xf numFmtId="177" fontId="20" fillId="2" borderId="0" xfId="0" applyNumberFormat="1" applyFont="1" applyFill="1" applyAlignment="1" applyProtection="1">
      <alignment horizontal="right" vertical="center"/>
      <protection locked="0"/>
    </xf>
    <xf numFmtId="0" fontId="20" fillId="0" borderId="0" xfId="0" applyFont="1" applyAlignment="1" applyProtection="1">
      <alignment vertical="top" wrapText="1"/>
      <protection locked="0"/>
    </xf>
    <xf numFmtId="0" fontId="10" fillId="0" borderId="0" xfId="0" applyFont="1" applyProtection="1">
      <alignment vertical="center"/>
      <protection locked="0"/>
    </xf>
    <xf numFmtId="3" fontId="24" fillId="0" borderId="0" xfId="0" applyNumberFormat="1" applyFont="1" applyProtection="1">
      <alignment vertical="center"/>
      <protection locked="0"/>
    </xf>
    <xf numFmtId="177" fontId="10" fillId="0" borderId="0" xfId="0" applyNumberFormat="1" applyFont="1" applyAlignment="1" applyProtection="1">
      <alignment horizontal="right" vertical="center"/>
      <protection locked="0"/>
    </xf>
    <xf numFmtId="179" fontId="44" fillId="6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2" applyFont="1"/>
    <xf numFmtId="0" fontId="47" fillId="0" borderId="0" xfId="2" applyFont="1"/>
    <xf numFmtId="0" fontId="48" fillId="0" borderId="0" xfId="2" applyFont="1"/>
    <xf numFmtId="0" fontId="34" fillId="0" borderId="1" xfId="2" applyFont="1" applyBorder="1" applyAlignment="1">
      <alignment horizontal="distributed"/>
    </xf>
    <xf numFmtId="0" fontId="34" fillId="0" borderId="4" xfId="2" applyFont="1" applyBorder="1" applyAlignment="1">
      <alignment horizontal="distributed"/>
    </xf>
    <xf numFmtId="0" fontId="34" fillId="0" borderId="8" xfId="2" applyFont="1" applyBorder="1" applyAlignment="1">
      <alignment horizontal="distributed"/>
    </xf>
    <xf numFmtId="0" fontId="50" fillId="0" borderId="7" xfId="2" applyFont="1" applyBorder="1" applyAlignment="1">
      <alignment horizontal="center" vertical="center"/>
    </xf>
    <xf numFmtId="181" fontId="50" fillId="0" borderId="1" xfId="2" applyNumberFormat="1" applyFont="1" applyBorder="1" applyAlignment="1">
      <alignment vertical="center"/>
    </xf>
    <xf numFmtId="181" fontId="50" fillId="0" borderId="4" xfId="2" applyNumberFormat="1" applyFont="1" applyBorder="1" applyAlignment="1">
      <alignment vertical="center"/>
    </xf>
    <xf numFmtId="181" fontId="50" fillId="0" borderId="8" xfId="2" applyNumberFormat="1" applyFont="1" applyBorder="1" applyAlignment="1">
      <alignment vertical="center"/>
    </xf>
    <xf numFmtId="0" fontId="51" fillId="0" borderId="0" xfId="2" applyFont="1"/>
    <xf numFmtId="181" fontId="50" fillId="0" borderId="36" xfId="2" applyNumberFormat="1" applyFont="1" applyBorder="1" applyAlignment="1">
      <alignment vertical="center"/>
    </xf>
    <xf numFmtId="181" fontId="50" fillId="0" borderId="10" xfId="2" applyNumberFormat="1" applyFont="1" applyBorder="1" applyAlignment="1">
      <alignment vertical="center"/>
    </xf>
    <xf numFmtId="0" fontId="34" fillId="0" borderId="0" xfId="2" applyFont="1" applyBorder="1" applyAlignment="1">
      <alignment vertical="center"/>
    </xf>
    <xf numFmtId="0" fontId="34" fillId="0" borderId="1" xfId="2" applyFont="1" applyBorder="1" applyAlignment="1">
      <alignment horizontal="distributed" vertical="center"/>
    </xf>
    <xf numFmtId="0" fontId="50" fillId="0" borderId="9" xfId="2" applyFont="1" applyBorder="1" applyAlignment="1">
      <alignment horizontal="center" vertical="center"/>
    </xf>
    <xf numFmtId="0" fontId="53" fillId="0" borderId="0" xfId="2" applyFont="1" applyAlignment="1"/>
    <xf numFmtId="0" fontId="0" fillId="0" borderId="0" xfId="0" applyProtection="1">
      <alignment vertical="center"/>
    </xf>
    <xf numFmtId="0" fontId="0" fillId="4" borderId="1" xfId="0" applyFill="1" applyBorder="1" applyProtection="1">
      <alignment vertical="center"/>
    </xf>
    <xf numFmtId="178" fontId="15" fillId="4" borderId="8" xfId="3" applyNumberFormat="1" applyFont="1" applyFill="1" applyBorder="1" applyProtection="1">
      <alignment vertical="center"/>
    </xf>
    <xf numFmtId="3" fontId="0" fillId="4" borderId="1" xfId="0" applyNumberFormat="1" applyFill="1" applyBorder="1" applyProtection="1">
      <alignment vertical="center"/>
    </xf>
    <xf numFmtId="178" fontId="15" fillId="0" borderId="0" xfId="3" applyNumberFormat="1" applyFont="1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15" fillId="0" borderId="0" xfId="0" applyFont="1" applyProtection="1">
      <alignment vertical="center"/>
    </xf>
    <xf numFmtId="178" fontId="15" fillId="0" borderId="0" xfId="3" applyNumberFormat="1" applyFont="1" applyProtection="1">
      <alignment vertical="center"/>
    </xf>
    <xf numFmtId="182" fontId="42" fillId="0" borderId="0" xfId="0" applyNumberFormat="1" applyFont="1" applyFill="1" applyBorder="1" applyAlignment="1" applyProtection="1">
      <alignment vertical="center"/>
      <protection locked="0"/>
    </xf>
    <xf numFmtId="0" fontId="42" fillId="7" borderId="22" xfId="0" applyFont="1" applyFill="1" applyBorder="1" applyProtection="1">
      <alignment vertical="center"/>
    </xf>
    <xf numFmtId="0" fontId="42" fillId="7" borderId="1" xfId="0" applyFont="1" applyFill="1" applyBorder="1" applyProtection="1">
      <alignment vertical="center"/>
    </xf>
    <xf numFmtId="176" fontId="42" fillId="7" borderId="23" xfId="0" applyNumberFormat="1" applyFont="1" applyFill="1" applyBorder="1" applyAlignment="1" applyProtection="1">
      <alignment vertical="center"/>
    </xf>
    <xf numFmtId="9" fontId="42" fillId="7" borderId="2" xfId="0" applyNumberFormat="1" applyFont="1" applyFill="1" applyBorder="1" applyAlignment="1" applyProtection="1">
      <alignment vertical="center"/>
    </xf>
    <xf numFmtId="179" fontId="44" fillId="7" borderId="1" xfId="0" applyNumberFormat="1" applyFont="1" applyFill="1" applyBorder="1" applyAlignment="1" applyProtection="1">
      <alignment horizontal="center" vertical="center"/>
    </xf>
    <xf numFmtId="177" fontId="42" fillId="7" borderId="1" xfId="0" applyNumberFormat="1" applyFont="1" applyFill="1" applyBorder="1" applyAlignment="1" applyProtection="1">
      <alignment horizontal="center" vertical="center"/>
    </xf>
    <xf numFmtId="177" fontId="44" fillId="7" borderId="1" xfId="0" applyNumberFormat="1" applyFont="1" applyFill="1" applyBorder="1" applyAlignment="1" applyProtection="1">
      <alignment horizontal="center" vertical="center"/>
    </xf>
    <xf numFmtId="182" fontId="42" fillId="0" borderId="24" xfId="0" applyNumberFormat="1" applyFont="1" applyFill="1" applyBorder="1" applyAlignment="1" applyProtection="1">
      <alignment vertical="center"/>
      <protection locked="0"/>
    </xf>
    <xf numFmtId="179" fontId="44" fillId="7" borderId="57" xfId="0" applyNumberFormat="1" applyFont="1" applyFill="1" applyBorder="1" applyAlignment="1" applyProtection="1">
      <alignment horizontal="center" vertical="center"/>
    </xf>
    <xf numFmtId="177" fontId="42" fillId="7" borderId="57" xfId="0" applyNumberFormat="1" applyFont="1" applyFill="1" applyBorder="1" applyAlignment="1" applyProtection="1">
      <alignment horizontal="center" vertical="center"/>
    </xf>
    <xf numFmtId="177" fontId="44" fillId="7" borderId="57" xfId="0" applyNumberFormat="1" applyFont="1" applyFill="1" applyBorder="1" applyAlignment="1" applyProtection="1">
      <alignment horizontal="center" vertical="center"/>
    </xf>
    <xf numFmtId="177" fontId="42" fillId="0" borderId="24" xfId="0" applyNumberFormat="1" applyFont="1" applyFill="1" applyBorder="1" applyAlignment="1" applyProtection="1">
      <alignment horizontal="center" vertical="center"/>
      <protection locked="0"/>
    </xf>
    <xf numFmtId="181" fontId="44" fillId="7" borderId="60" xfId="0" applyNumberFormat="1" applyFont="1" applyFill="1" applyBorder="1" applyAlignment="1" applyProtection="1">
      <alignment horizontal="center" vertical="center"/>
    </xf>
    <xf numFmtId="181" fontId="44" fillId="7" borderId="1" xfId="0" applyNumberFormat="1" applyFont="1" applyFill="1" applyBorder="1" applyAlignment="1" applyProtection="1">
      <alignment horizontal="center" vertical="center"/>
    </xf>
    <xf numFmtId="179" fontId="44" fillId="7" borderId="22" xfId="0" applyNumberFormat="1" applyFont="1" applyFill="1" applyBorder="1" applyAlignment="1" applyProtection="1">
      <alignment horizontal="center" vertical="center"/>
    </xf>
    <xf numFmtId="181" fontId="44" fillId="7" borderId="22" xfId="0" applyNumberFormat="1" applyFont="1" applyFill="1" applyBorder="1" applyAlignment="1" applyProtection="1">
      <alignment horizontal="center" vertical="center"/>
    </xf>
    <xf numFmtId="179" fontId="44" fillId="6" borderId="22" xfId="0" applyNumberFormat="1" applyFont="1" applyFill="1" applyBorder="1" applyAlignment="1" applyProtection="1">
      <alignment horizontal="center" vertical="center"/>
      <protection locked="0"/>
    </xf>
    <xf numFmtId="177" fontId="42" fillId="7" borderId="22" xfId="0" applyNumberFormat="1" applyFont="1" applyFill="1" applyBorder="1" applyAlignment="1" applyProtection="1">
      <alignment horizontal="center" vertical="center"/>
    </xf>
    <xf numFmtId="0" fontId="18" fillId="9" borderId="30" xfId="0" applyFont="1" applyFill="1" applyBorder="1" applyAlignment="1" applyProtection="1">
      <alignment vertical="top" wrapText="1"/>
      <protection locked="0"/>
    </xf>
    <xf numFmtId="0" fontId="6" fillId="9" borderId="30" xfId="0" applyFont="1" applyFill="1" applyBorder="1" applyAlignment="1" applyProtection="1">
      <alignment vertical="top" wrapText="1"/>
      <protection locked="0"/>
    </xf>
    <xf numFmtId="0" fontId="7" fillId="9" borderId="30" xfId="0" applyFont="1" applyFill="1" applyBorder="1" applyAlignment="1" applyProtection="1">
      <alignment vertical="top" wrapText="1"/>
      <protection locked="0"/>
    </xf>
    <xf numFmtId="177" fontId="18" fillId="9" borderId="1" xfId="0" applyNumberFormat="1" applyFont="1" applyFill="1" applyBorder="1" applyAlignment="1" applyProtection="1">
      <alignment horizontal="right" vertical="center" wrapText="1"/>
      <protection locked="0"/>
    </xf>
    <xf numFmtId="182" fontId="42" fillId="9" borderId="2" xfId="0" applyNumberFormat="1" applyFont="1" applyFill="1" applyBorder="1" applyAlignment="1" applyProtection="1">
      <alignment vertical="center"/>
      <protection locked="0"/>
    </xf>
    <xf numFmtId="179" fontId="44" fillId="9" borderId="57" xfId="0" applyNumberFormat="1" applyFont="1" applyFill="1" applyBorder="1" applyAlignment="1" applyProtection="1">
      <alignment horizontal="center" vertical="center"/>
      <protection locked="0"/>
    </xf>
    <xf numFmtId="179" fontId="44" fillId="9" borderId="1" xfId="0" applyNumberFormat="1" applyFont="1" applyFill="1" applyBorder="1" applyAlignment="1" applyProtection="1">
      <alignment horizontal="center" vertical="center"/>
      <protection locked="0"/>
    </xf>
    <xf numFmtId="181" fontId="44" fillId="9" borderId="57" xfId="0" applyNumberFormat="1" applyFont="1" applyFill="1" applyBorder="1" applyAlignment="1" applyProtection="1">
      <alignment horizontal="center" vertical="center"/>
      <protection locked="0"/>
    </xf>
    <xf numFmtId="181" fontId="44" fillId="9" borderId="1" xfId="0" applyNumberFormat="1" applyFont="1" applyFill="1" applyBorder="1" applyAlignment="1" applyProtection="1">
      <alignment horizontal="center" vertical="center"/>
      <protection locked="0"/>
    </xf>
    <xf numFmtId="177" fontId="42" fillId="9" borderId="57" xfId="0" applyNumberFormat="1" applyFont="1" applyFill="1" applyBorder="1" applyAlignment="1" applyProtection="1">
      <alignment horizontal="center" vertical="center"/>
      <protection locked="0"/>
    </xf>
    <xf numFmtId="177" fontId="42" fillId="9" borderId="1" xfId="0" applyNumberFormat="1" applyFont="1" applyFill="1" applyBorder="1" applyAlignment="1" applyProtection="1">
      <alignment horizontal="center" vertical="center"/>
      <protection locked="0"/>
    </xf>
    <xf numFmtId="0" fontId="44" fillId="9" borderId="57" xfId="0" applyFont="1" applyFill="1" applyBorder="1" applyAlignment="1" applyProtection="1">
      <alignment horizontal="center" vertical="center"/>
      <protection locked="0"/>
    </xf>
    <xf numFmtId="0" fontId="44" fillId="9" borderId="22" xfId="0" applyFont="1" applyFill="1" applyBorder="1" applyAlignment="1" applyProtection="1">
      <alignment horizontal="center" vertical="center"/>
      <protection locked="0"/>
    </xf>
    <xf numFmtId="0" fontId="44" fillId="9" borderId="1" xfId="0" applyFont="1" applyFill="1" applyBorder="1" applyAlignment="1" applyProtection="1">
      <alignment horizontal="center" vertical="center"/>
      <protection locked="0"/>
    </xf>
    <xf numFmtId="3" fontId="44" fillId="9" borderId="22" xfId="0" applyNumberFormat="1" applyFont="1" applyFill="1" applyBorder="1" applyAlignment="1" applyProtection="1">
      <alignment horizontal="center" vertical="center"/>
      <protection locked="0"/>
    </xf>
    <xf numFmtId="3" fontId="44" fillId="9" borderId="1" xfId="0" applyNumberFormat="1" applyFont="1" applyFill="1" applyBorder="1" applyAlignment="1" applyProtection="1">
      <alignment horizontal="center" vertical="center"/>
      <protection locked="0"/>
    </xf>
    <xf numFmtId="177" fontId="42" fillId="9" borderId="22" xfId="0" applyNumberFormat="1" applyFont="1" applyFill="1" applyBorder="1" applyAlignment="1" applyProtection="1">
      <alignment horizontal="center" vertical="center"/>
      <protection locked="0"/>
    </xf>
    <xf numFmtId="183" fontId="42" fillId="7" borderId="1" xfId="0" applyNumberFormat="1" applyFont="1" applyFill="1" applyBorder="1" applyAlignment="1" applyProtection="1">
      <alignment horizontal="center" vertical="center"/>
    </xf>
    <xf numFmtId="179" fontId="44" fillId="7" borderId="60" xfId="0" applyNumberFormat="1" applyFont="1" applyFill="1" applyBorder="1" applyAlignment="1" applyProtection="1">
      <alignment horizontal="center" vertical="center"/>
    </xf>
    <xf numFmtId="183" fontId="42" fillId="7" borderId="58" xfId="0" applyNumberFormat="1" applyFont="1" applyFill="1" applyBorder="1" applyAlignment="1" applyProtection="1">
      <alignment horizontal="center" vertical="center"/>
    </xf>
    <xf numFmtId="183" fontId="42" fillId="7" borderId="22" xfId="0" applyNumberFormat="1" applyFont="1" applyFill="1" applyBorder="1" applyAlignment="1" applyProtection="1">
      <alignment horizontal="center" vertical="center"/>
    </xf>
    <xf numFmtId="177" fontId="22" fillId="7" borderId="37" xfId="0" applyNumberFormat="1" applyFont="1" applyFill="1" applyBorder="1" applyAlignment="1" applyProtection="1">
      <alignment horizontal="center" vertical="center" wrapText="1"/>
    </xf>
    <xf numFmtId="177" fontId="8" fillId="7" borderId="37" xfId="0" applyNumberFormat="1" applyFont="1" applyFill="1" applyBorder="1" applyAlignment="1" applyProtection="1">
      <alignment horizontal="center" vertical="center" wrapText="1"/>
    </xf>
    <xf numFmtId="0" fontId="22" fillId="7" borderId="40" xfId="0" applyFont="1" applyFill="1" applyBorder="1" applyAlignment="1" applyProtection="1">
      <alignment horizontal="center" vertical="top" wrapText="1"/>
    </xf>
    <xf numFmtId="0" fontId="11" fillId="7" borderId="1" xfId="0" applyFont="1" applyFill="1" applyBorder="1" applyAlignment="1" applyProtection="1">
      <alignment horizontal="center" vertical="center" wrapText="1"/>
    </xf>
    <xf numFmtId="177" fontId="21" fillId="4" borderId="1" xfId="0" applyNumberFormat="1" applyFont="1" applyFill="1" applyBorder="1" applyAlignment="1" applyProtection="1">
      <alignment horizontal="right" vertical="center" wrapText="1"/>
    </xf>
    <xf numFmtId="0" fontId="20" fillId="4" borderId="30" xfId="0" applyFont="1" applyFill="1" applyBorder="1" applyAlignment="1" applyProtection="1">
      <alignment vertical="top" wrapText="1"/>
    </xf>
    <xf numFmtId="177" fontId="20" fillId="7" borderId="1" xfId="0" applyNumberFormat="1" applyFont="1" applyFill="1" applyBorder="1" applyAlignment="1" applyProtection="1">
      <alignment horizontal="right" vertical="center" wrapText="1"/>
    </xf>
    <xf numFmtId="177" fontId="10" fillId="7" borderId="1" xfId="0" applyNumberFormat="1" applyFont="1" applyFill="1" applyBorder="1" applyAlignment="1" applyProtection="1">
      <alignment horizontal="right" vertical="center" wrapText="1"/>
    </xf>
    <xf numFmtId="177" fontId="10" fillId="7" borderId="1" xfId="0" applyNumberFormat="1" applyFont="1" applyFill="1" applyBorder="1" applyAlignment="1" applyProtection="1">
      <alignment horizontal="center" vertical="center" wrapText="1"/>
    </xf>
    <xf numFmtId="177" fontId="19" fillId="4" borderId="1" xfId="0" applyNumberFormat="1" applyFont="1" applyFill="1" applyBorder="1" applyAlignment="1" applyProtection="1">
      <alignment horizontal="right" vertical="center" wrapText="1"/>
    </xf>
    <xf numFmtId="177" fontId="41" fillId="4" borderId="1" xfId="0" applyNumberFormat="1" applyFont="1" applyFill="1" applyBorder="1" applyAlignment="1" applyProtection="1">
      <alignment horizontal="right" vertical="center" wrapText="1"/>
    </xf>
    <xf numFmtId="0" fontId="19" fillId="4" borderId="1" xfId="0" applyFont="1" applyFill="1" applyBorder="1" applyAlignment="1" applyProtection="1">
      <alignment horizontal="right" vertical="center" wrapText="1"/>
    </xf>
    <xf numFmtId="177" fontId="18" fillId="5" borderId="1" xfId="0" applyNumberFormat="1" applyFont="1" applyFill="1" applyBorder="1" applyAlignment="1" applyProtection="1">
      <alignment horizontal="right" vertical="center" wrapText="1"/>
    </xf>
    <xf numFmtId="177" fontId="11" fillId="5" borderId="1" xfId="0" applyNumberFormat="1" applyFont="1" applyFill="1" applyBorder="1" applyAlignment="1" applyProtection="1">
      <alignment horizontal="right" vertical="center" wrapText="1"/>
    </xf>
    <xf numFmtId="0" fontId="18" fillId="5" borderId="1" xfId="0" applyFont="1" applyFill="1" applyBorder="1" applyAlignment="1" applyProtection="1">
      <alignment horizontal="right" vertical="center" wrapText="1"/>
    </xf>
    <xf numFmtId="177" fontId="20" fillId="5" borderId="1" xfId="0" applyNumberFormat="1" applyFont="1" applyFill="1" applyBorder="1" applyAlignment="1" applyProtection="1">
      <alignment horizontal="right" vertical="center" wrapText="1"/>
    </xf>
    <xf numFmtId="0" fontId="40" fillId="5" borderId="30" xfId="0" applyFont="1" applyFill="1" applyBorder="1" applyAlignment="1" applyProtection="1">
      <alignment horizontal="left" vertical="center" wrapText="1"/>
    </xf>
    <xf numFmtId="0" fontId="20" fillId="7" borderId="43" xfId="0" applyFont="1" applyFill="1" applyBorder="1" applyAlignment="1" applyProtection="1">
      <alignment vertical="top" wrapText="1"/>
    </xf>
    <xf numFmtId="0" fontId="37" fillId="7" borderId="44" xfId="0" applyFont="1" applyFill="1" applyBorder="1" applyAlignment="1" applyProtection="1">
      <alignment horizontal="center" vertical="center"/>
    </xf>
    <xf numFmtId="0" fontId="38" fillId="9" borderId="26" xfId="0" applyFont="1" applyFill="1" applyBorder="1" applyAlignment="1" applyProtection="1">
      <alignment horizontal="center" vertical="center"/>
    </xf>
    <xf numFmtId="0" fontId="39" fillId="3" borderId="27" xfId="0" applyFont="1" applyFill="1" applyBorder="1" applyAlignment="1" applyProtection="1">
      <alignment horizontal="center" vertical="center"/>
    </xf>
    <xf numFmtId="177" fontId="59" fillId="0" borderId="0" xfId="0" applyNumberFormat="1" applyFont="1" applyProtection="1">
      <alignment vertical="center"/>
    </xf>
    <xf numFmtId="182" fontId="42" fillId="0" borderId="70" xfId="0" applyNumberFormat="1" applyFont="1" applyFill="1" applyBorder="1" applyAlignment="1" applyProtection="1">
      <alignment vertical="center"/>
      <protection locked="0"/>
    </xf>
    <xf numFmtId="184" fontId="42" fillId="7" borderId="2" xfId="0" applyNumberFormat="1" applyFont="1" applyFill="1" applyBorder="1" applyAlignment="1" applyProtection="1">
      <alignment vertical="center"/>
    </xf>
    <xf numFmtId="0" fontId="58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176" fontId="42" fillId="0" borderId="24" xfId="0" applyNumberFormat="1" applyFont="1" applyFill="1" applyBorder="1" applyAlignment="1" applyProtection="1">
      <alignment vertical="center"/>
      <protection locked="0"/>
    </xf>
    <xf numFmtId="176" fontId="42" fillId="0" borderId="0" xfId="0" applyNumberFormat="1" applyFont="1" applyFill="1" applyBorder="1" applyAlignment="1" applyProtection="1">
      <alignment vertical="center"/>
      <protection locked="0"/>
    </xf>
    <xf numFmtId="176" fontId="42" fillId="0" borderId="70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vertical="center" wrapText="1"/>
      <protection locked="0"/>
    </xf>
    <xf numFmtId="9" fontId="42" fillId="0" borderId="24" xfId="0" applyNumberFormat="1" applyFont="1" applyFill="1" applyBorder="1" applyAlignment="1" applyProtection="1">
      <alignment vertical="center"/>
      <protection locked="0"/>
    </xf>
    <xf numFmtId="9" fontId="42" fillId="0" borderId="0" xfId="0" applyNumberFormat="1" applyFont="1" applyFill="1" applyBorder="1" applyAlignment="1" applyProtection="1">
      <alignment vertical="center"/>
      <protection locked="0"/>
    </xf>
    <xf numFmtId="9" fontId="42" fillId="0" borderId="70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 wrapText="1"/>
      <protection locked="0"/>
    </xf>
    <xf numFmtId="0" fontId="19" fillId="0" borderId="70" xfId="0" applyFont="1" applyBorder="1" applyAlignment="1" applyProtection="1">
      <alignment vertical="center" wrapText="1"/>
      <protection locked="0"/>
    </xf>
    <xf numFmtId="0" fontId="19" fillId="0" borderId="59" xfId="0" applyFont="1" applyBorder="1" applyAlignment="1" applyProtection="1">
      <alignment vertical="center" wrapText="1"/>
      <protection locked="0"/>
    </xf>
    <xf numFmtId="0" fontId="19" fillId="0" borderId="72" xfId="0" applyFont="1" applyBorder="1" applyAlignment="1" applyProtection="1">
      <alignment vertical="center" wrapText="1"/>
      <protection locked="0"/>
    </xf>
    <xf numFmtId="0" fontId="18" fillId="0" borderId="0" xfId="0" applyFont="1" applyBorder="1" applyProtection="1">
      <alignment vertical="center"/>
      <protection locked="0"/>
    </xf>
    <xf numFmtId="0" fontId="18" fillId="0" borderId="0" xfId="0" applyFont="1" applyFill="1" applyBorder="1" applyProtection="1">
      <alignment vertical="center"/>
      <protection locked="0"/>
    </xf>
    <xf numFmtId="0" fontId="42" fillId="0" borderId="0" xfId="0" applyFont="1" applyProtection="1">
      <alignment vertical="center"/>
      <protection locked="0"/>
    </xf>
    <xf numFmtId="0" fontId="42" fillId="0" borderId="0" xfId="0" applyFont="1" applyBorder="1" applyProtection="1">
      <alignment vertical="center"/>
      <protection locked="0"/>
    </xf>
    <xf numFmtId="0" fontId="42" fillId="0" borderId="0" xfId="0" applyFont="1" applyFill="1" applyBorder="1" applyProtection="1">
      <alignment vertical="center"/>
      <protection locked="0"/>
    </xf>
    <xf numFmtId="0" fontId="42" fillId="0" borderId="0" xfId="0" applyFont="1" applyFill="1" applyProtection="1">
      <alignment vertical="center"/>
      <protection locked="0"/>
    </xf>
    <xf numFmtId="183" fontId="42" fillId="0" borderId="0" xfId="0" applyNumberFormat="1" applyFont="1" applyFill="1" applyBorder="1" applyAlignment="1" applyProtection="1">
      <alignment vertical="center"/>
      <protection locked="0"/>
    </xf>
    <xf numFmtId="0" fontId="42" fillId="0" borderId="24" xfId="0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Border="1" applyAlignment="1" applyProtection="1">
      <alignment horizontal="center" vertical="center"/>
      <protection locked="0"/>
    </xf>
    <xf numFmtId="179" fontId="18" fillId="0" borderId="0" xfId="0" applyNumberFormat="1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57" fillId="0" borderId="0" xfId="0" applyFont="1" applyProtection="1">
      <alignment vertical="center"/>
      <protection locked="0"/>
    </xf>
    <xf numFmtId="0" fontId="43" fillId="0" borderId="0" xfId="0" applyFont="1" applyProtection="1">
      <alignment vertical="center"/>
    </xf>
    <xf numFmtId="0" fontId="42" fillId="7" borderId="21" xfId="0" applyFont="1" applyFill="1" applyBorder="1" applyAlignment="1" applyProtection="1">
      <alignment horizontal="center" vertical="center"/>
    </xf>
    <xf numFmtId="0" fontId="42" fillId="7" borderId="21" xfId="0" applyFont="1" applyFill="1" applyBorder="1" applyAlignment="1" applyProtection="1">
      <alignment horizontal="center" vertical="center" wrapText="1"/>
    </xf>
    <xf numFmtId="0" fontId="42" fillId="7" borderId="61" xfId="0" applyFont="1" applyFill="1" applyBorder="1" applyProtection="1">
      <alignment vertical="center"/>
    </xf>
    <xf numFmtId="0" fontId="42" fillId="7" borderId="62" xfId="0" applyFont="1" applyFill="1" applyBorder="1" applyProtection="1">
      <alignment vertical="center"/>
    </xf>
    <xf numFmtId="0" fontId="42" fillId="7" borderId="65" xfId="0" applyFont="1" applyFill="1" applyBorder="1" applyAlignment="1" applyProtection="1">
      <alignment horizontal="center" vertical="center"/>
    </xf>
    <xf numFmtId="0" fontId="42" fillId="7" borderId="65" xfId="0" applyFont="1" applyFill="1" applyBorder="1" applyAlignment="1" applyProtection="1">
      <alignment horizontal="center" vertical="center" wrapText="1"/>
    </xf>
    <xf numFmtId="0" fontId="11" fillId="9" borderId="1" xfId="0" applyFont="1" applyFill="1" applyBorder="1" applyAlignment="1" applyProtection="1">
      <alignment horizontal="center" vertical="center" wrapText="1"/>
      <protection locked="0"/>
    </xf>
    <xf numFmtId="180" fontId="44" fillId="9" borderId="57" xfId="0" applyNumberFormat="1" applyFont="1" applyFill="1" applyBorder="1" applyAlignment="1" applyProtection="1">
      <alignment horizontal="center" vertical="center"/>
      <protection locked="0"/>
    </xf>
    <xf numFmtId="180" fontId="44" fillId="9" borderId="1" xfId="0" applyNumberFormat="1" applyFont="1" applyFill="1" applyBorder="1" applyAlignment="1" applyProtection="1">
      <alignment horizontal="center" vertical="center"/>
      <protection locked="0"/>
    </xf>
    <xf numFmtId="177" fontId="42" fillId="9" borderId="2" xfId="0" applyNumberFormat="1" applyFont="1" applyFill="1" applyBorder="1" applyAlignment="1" applyProtection="1">
      <alignment horizontal="center" vertical="center"/>
      <protection locked="0"/>
    </xf>
    <xf numFmtId="3" fontId="44" fillId="9" borderId="57" xfId="0" applyNumberFormat="1" applyFont="1" applyFill="1" applyBorder="1" applyAlignment="1" applyProtection="1">
      <alignment horizontal="center" vertical="center"/>
      <protection locked="0"/>
    </xf>
    <xf numFmtId="180" fontId="44" fillId="9" borderId="22" xfId="0" applyNumberFormat="1" applyFont="1" applyFill="1" applyBorder="1" applyAlignment="1" applyProtection="1">
      <alignment horizontal="center" vertical="center"/>
      <protection locked="0"/>
    </xf>
    <xf numFmtId="177" fontId="42" fillId="9" borderId="23" xfId="0" applyNumberFormat="1" applyFont="1" applyFill="1" applyBorder="1" applyAlignment="1" applyProtection="1">
      <alignment horizontal="center" vertical="center"/>
      <protection locked="0"/>
    </xf>
    <xf numFmtId="179" fontId="44" fillId="7" borderId="58" xfId="0" applyNumberFormat="1" applyFont="1" applyFill="1" applyBorder="1" applyAlignment="1" applyProtection="1">
      <alignment horizontal="center" vertical="center"/>
    </xf>
    <xf numFmtId="0" fontId="0" fillId="8" borderId="0" xfId="0" applyFill="1" applyProtection="1">
      <alignment vertical="center"/>
    </xf>
    <xf numFmtId="178" fontId="15" fillId="6" borderId="5" xfId="3" applyNumberFormat="1" applyFont="1" applyFill="1" applyBorder="1" applyAlignment="1" applyProtection="1">
      <alignment horizontal="center" vertical="center"/>
    </xf>
    <xf numFmtId="178" fontId="15" fillId="6" borderId="28" xfId="3" applyNumberFormat="1" applyFont="1" applyFill="1" applyBorder="1" applyAlignment="1" applyProtection="1">
      <alignment horizontal="center" vertical="center"/>
    </xf>
    <xf numFmtId="0" fontId="0" fillId="6" borderId="28" xfId="0" applyFill="1" applyBorder="1" applyAlignment="1" applyProtection="1">
      <alignment horizontal="center" vertical="center"/>
    </xf>
    <xf numFmtId="178" fontId="15" fillId="6" borderId="6" xfId="3" applyNumberFormat="1" applyFont="1" applyFill="1" applyBorder="1" applyAlignment="1" applyProtection="1">
      <alignment horizontal="center" vertical="center"/>
    </xf>
    <xf numFmtId="178" fontId="15" fillId="6" borderId="7" xfId="3" applyNumberFormat="1" applyFont="1" applyFill="1" applyBorder="1" applyProtection="1">
      <alignment vertical="center"/>
    </xf>
    <xf numFmtId="178" fontId="15" fillId="6" borderId="1" xfId="3" applyNumberFormat="1" applyFont="1" applyFill="1" applyBorder="1" applyProtection="1">
      <alignment vertical="center"/>
    </xf>
    <xf numFmtId="0" fontId="0" fillId="6" borderId="1" xfId="0" applyFill="1" applyBorder="1" applyProtection="1">
      <alignment vertical="center"/>
    </xf>
    <xf numFmtId="178" fontId="15" fillId="4" borderId="7" xfId="3" applyNumberFormat="1" applyFont="1" applyFill="1" applyBorder="1" applyProtection="1">
      <alignment vertical="center"/>
    </xf>
    <xf numFmtId="178" fontId="15" fillId="4" borderId="1" xfId="3" applyNumberFormat="1" applyFont="1" applyFill="1" applyBorder="1" applyProtection="1">
      <alignment vertical="center"/>
    </xf>
    <xf numFmtId="3" fontId="0" fillId="4" borderId="36" xfId="0" applyNumberFormat="1" applyFill="1" applyBorder="1" applyProtection="1">
      <alignment vertical="center"/>
    </xf>
    <xf numFmtId="178" fontId="15" fillId="4" borderId="36" xfId="3" applyNumberFormat="1" applyFont="1" applyFill="1" applyBorder="1" applyProtection="1">
      <alignment vertical="center"/>
    </xf>
    <xf numFmtId="0" fontId="0" fillId="4" borderId="0" xfId="0" applyFill="1" applyProtection="1">
      <alignment vertical="center"/>
    </xf>
    <xf numFmtId="178" fontId="15" fillId="4" borderId="0" xfId="3" applyNumberFormat="1" applyFont="1" applyFill="1" applyProtection="1">
      <alignment vertical="center"/>
    </xf>
    <xf numFmtId="0" fontId="15" fillId="6" borderId="1" xfId="0" applyFont="1" applyFill="1" applyBorder="1" applyProtection="1">
      <alignment vertical="center"/>
    </xf>
    <xf numFmtId="0" fontId="0" fillId="6" borderId="0" xfId="0" applyFill="1" applyProtection="1">
      <alignment vertical="center"/>
    </xf>
    <xf numFmtId="178" fontId="15" fillId="6" borderId="0" xfId="3" applyNumberFormat="1" applyFont="1" applyFill="1" applyProtection="1">
      <alignment vertical="center"/>
    </xf>
    <xf numFmtId="0" fontId="0" fillId="0" borderId="0" xfId="0" applyFill="1" applyProtection="1">
      <alignment vertical="center"/>
    </xf>
    <xf numFmtId="0" fontId="15" fillId="0" borderId="0" xfId="0" applyFont="1" applyFill="1" applyProtection="1">
      <alignment vertical="center"/>
    </xf>
    <xf numFmtId="178" fontId="0" fillId="0" borderId="0" xfId="0" applyNumberFormat="1" applyFill="1" applyProtection="1">
      <alignment vertical="center"/>
    </xf>
    <xf numFmtId="3" fontId="0" fillId="10" borderId="1" xfId="0" applyNumberFormat="1" applyFill="1" applyBorder="1" applyProtection="1">
      <alignment vertical="center"/>
    </xf>
    <xf numFmtId="178" fontId="15" fillId="10" borderId="8" xfId="3" applyNumberFormat="1" applyFont="1" applyFill="1" applyBorder="1" applyProtection="1">
      <alignment vertical="center"/>
    </xf>
    <xf numFmtId="3" fontId="0" fillId="10" borderId="36" xfId="0" applyNumberFormat="1" applyFill="1" applyBorder="1" applyProtection="1">
      <alignment vertical="center"/>
    </xf>
    <xf numFmtId="178" fontId="15" fillId="10" borderId="10" xfId="3" applyNumberFormat="1" applyFont="1" applyFill="1" applyBorder="1" applyProtection="1">
      <alignment vertical="center"/>
    </xf>
    <xf numFmtId="0" fontId="0" fillId="10" borderId="1" xfId="0" applyFill="1" applyBorder="1" applyProtection="1">
      <alignment vertical="center"/>
    </xf>
    <xf numFmtId="0" fontId="0" fillId="10" borderId="28" xfId="0" applyFill="1" applyBorder="1" applyAlignment="1" applyProtection="1">
      <alignment horizontal="center" vertical="center"/>
    </xf>
    <xf numFmtId="178" fontId="15" fillId="10" borderId="6" xfId="3" applyNumberFormat="1" applyFont="1" applyFill="1" applyBorder="1" applyAlignment="1" applyProtection="1">
      <alignment horizontal="center" vertical="center"/>
    </xf>
    <xf numFmtId="0" fontId="0" fillId="2" borderId="0" xfId="0" applyFill="1" applyProtection="1">
      <alignment vertical="center"/>
    </xf>
    <xf numFmtId="178" fontId="0" fillId="2" borderId="0" xfId="0" applyNumberFormat="1" applyFill="1" applyProtection="1">
      <alignment vertical="center"/>
    </xf>
    <xf numFmtId="178" fontId="15" fillId="10" borderId="7" xfId="3" applyNumberFormat="1" applyFont="1" applyFill="1" applyBorder="1" applyProtection="1">
      <alignment vertical="center"/>
    </xf>
    <xf numFmtId="178" fontId="15" fillId="10" borderId="1" xfId="3" applyNumberFormat="1" applyFont="1" applyFill="1" applyBorder="1" applyProtection="1">
      <alignment vertical="center"/>
    </xf>
    <xf numFmtId="178" fontId="15" fillId="10" borderId="36" xfId="3" applyNumberFormat="1" applyFont="1" applyFill="1" applyBorder="1" applyProtection="1">
      <alignment vertical="center"/>
    </xf>
    <xf numFmtId="0" fontId="0" fillId="10" borderId="36" xfId="0" applyFill="1" applyBorder="1" applyProtection="1">
      <alignment vertical="center"/>
    </xf>
    <xf numFmtId="178" fontId="15" fillId="10" borderId="5" xfId="3" applyNumberFormat="1" applyFont="1" applyFill="1" applyBorder="1" applyAlignment="1" applyProtection="1">
      <alignment horizontal="center" vertical="center"/>
    </xf>
    <xf numFmtId="178" fontId="15" fillId="10" borderId="28" xfId="3" applyNumberFormat="1" applyFont="1" applyFill="1" applyBorder="1" applyAlignment="1" applyProtection="1">
      <alignment horizontal="center" vertical="center"/>
    </xf>
    <xf numFmtId="0" fontId="43" fillId="11" borderId="78" xfId="0" applyFont="1" applyFill="1" applyBorder="1" applyProtection="1">
      <alignment vertical="center"/>
    </xf>
    <xf numFmtId="0" fontId="43" fillId="11" borderId="78" xfId="0" applyFont="1" applyFill="1" applyBorder="1" applyAlignment="1" applyProtection="1">
      <alignment horizontal="center" vertical="center"/>
    </xf>
    <xf numFmtId="179" fontId="63" fillId="11" borderId="78" xfId="0" applyNumberFormat="1" applyFont="1" applyFill="1" applyBorder="1" applyProtection="1">
      <alignment vertical="center"/>
    </xf>
    <xf numFmtId="183" fontId="64" fillId="11" borderId="78" xfId="0" applyNumberFormat="1" applyFont="1" applyFill="1" applyBorder="1" applyProtection="1">
      <alignment vertical="center"/>
    </xf>
    <xf numFmtId="185" fontId="65" fillId="0" borderId="24" xfId="0" applyNumberFormat="1" applyFont="1" applyFill="1" applyBorder="1" applyProtection="1">
      <alignment vertical="center"/>
    </xf>
    <xf numFmtId="185" fontId="65" fillId="0" borderId="80" xfId="0" applyNumberFormat="1" applyFont="1" applyFill="1" applyBorder="1" applyProtection="1">
      <alignment vertical="center"/>
    </xf>
    <xf numFmtId="186" fontId="11" fillId="9" borderId="1" xfId="0" applyNumberFormat="1" applyFont="1" applyFill="1" applyBorder="1" applyAlignment="1" applyProtection="1">
      <alignment horizontal="center" vertical="center" wrapText="1"/>
      <protection locked="0"/>
    </xf>
    <xf numFmtId="186" fontId="41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0" xfId="2" applyFont="1" applyAlignment="1"/>
    <xf numFmtId="0" fontId="52" fillId="0" borderId="0" xfId="2" applyFont="1" applyAlignment="1">
      <alignment horizontal="left" vertical="center"/>
    </xf>
    <xf numFmtId="10" fontId="66" fillId="0" borderId="0" xfId="2" applyNumberFormat="1" applyFont="1"/>
    <xf numFmtId="0" fontId="52" fillId="0" borderId="56" xfId="2" applyFont="1" applyBorder="1" applyAlignment="1"/>
    <xf numFmtId="0" fontId="53" fillId="0" borderId="0" xfId="2" applyFont="1" applyAlignment="1">
      <alignment vertical="center"/>
    </xf>
    <xf numFmtId="0" fontId="67" fillId="2" borderId="0" xfId="6" applyFont="1" applyFill="1"/>
    <xf numFmtId="0" fontId="68" fillId="2" borderId="0" xfId="6" applyFont="1" applyFill="1" applyBorder="1" applyAlignment="1">
      <alignment horizontal="centerContinuous"/>
    </xf>
    <xf numFmtId="0" fontId="67" fillId="2" borderId="0" xfId="6" applyFont="1" applyFill="1" applyBorder="1" applyAlignment="1">
      <alignment horizontal="centerContinuous"/>
    </xf>
    <xf numFmtId="0" fontId="69" fillId="2" borderId="0" xfId="6" applyFont="1" applyFill="1" applyBorder="1" applyAlignment="1">
      <alignment horizontal="right"/>
    </xf>
    <xf numFmtId="0" fontId="69" fillId="2" borderId="4" xfId="6" applyFont="1" applyFill="1" applyBorder="1" applyAlignment="1">
      <alignment horizontal="center" vertical="center"/>
    </xf>
    <xf numFmtId="0" fontId="69" fillId="2" borderId="1" xfId="6" applyFont="1" applyFill="1" applyBorder="1" applyAlignment="1">
      <alignment horizontal="center" vertical="center"/>
    </xf>
    <xf numFmtId="0" fontId="67" fillId="2" borderId="85" xfId="6" applyFont="1" applyFill="1" applyBorder="1" applyAlignment="1">
      <alignment horizontal="center"/>
    </xf>
    <xf numFmtId="187" fontId="67" fillId="2" borderId="0" xfId="7" applyFont="1" applyFill="1" applyBorder="1" applyAlignment="1">
      <alignment horizontal="center"/>
    </xf>
    <xf numFmtId="0" fontId="67" fillId="2" borderId="21" xfId="6" applyFont="1" applyFill="1" applyBorder="1" applyAlignment="1">
      <alignment horizontal="center"/>
    </xf>
    <xf numFmtId="0" fontId="67" fillId="2" borderId="86" xfId="6" applyFont="1" applyFill="1" applyBorder="1" applyAlignment="1">
      <alignment horizontal="center"/>
    </xf>
    <xf numFmtId="0" fontId="67" fillId="2" borderId="0" xfId="6" applyFont="1" applyFill="1" applyBorder="1" applyAlignment="1">
      <alignment horizontal="center"/>
    </xf>
    <xf numFmtId="0" fontId="67" fillId="2" borderId="87" xfId="6" applyFont="1" applyFill="1" applyBorder="1" applyAlignment="1">
      <alignment horizontal="center"/>
    </xf>
    <xf numFmtId="0" fontId="67" fillId="2" borderId="88" xfId="6" applyFont="1" applyFill="1" applyBorder="1" applyAlignment="1">
      <alignment horizontal="center"/>
    </xf>
    <xf numFmtId="187" fontId="67" fillId="2" borderId="23" xfId="7" applyFont="1" applyFill="1" applyBorder="1" applyAlignment="1">
      <alignment horizontal="center"/>
    </xf>
    <xf numFmtId="187" fontId="67" fillId="12" borderId="23" xfId="7" applyFont="1" applyFill="1" applyBorder="1" applyAlignment="1">
      <alignment horizontal="center"/>
    </xf>
    <xf numFmtId="0" fontId="67" fillId="2" borderId="89" xfId="6" applyFont="1" applyFill="1" applyBorder="1" applyAlignment="1">
      <alignment horizontal="center"/>
    </xf>
    <xf numFmtId="0" fontId="67" fillId="2" borderId="24" xfId="6" applyFont="1" applyFill="1" applyBorder="1" applyAlignment="1">
      <alignment horizontal="center"/>
    </xf>
    <xf numFmtId="0" fontId="67" fillId="2" borderId="23" xfId="6" applyFont="1" applyFill="1" applyBorder="1" applyAlignment="1">
      <alignment horizontal="center"/>
    </xf>
    <xf numFmtId="187" fontId="67" fillId="12" borderId="24" xfId="7" applyFont="1" applyFill="1" applyBorder="1" applyAlignment="1">
      <alignment horizontal="center"/>
    </xf>
    <xf numFmtId="0" fontId="67" fillId="12" borderId="24" xfId="6" applyFont="1" applyFill="1" applyBorder="1" applyAlignment="1">
      <alignment horizontal="center"/>
    </xf>
    <xf numFmtId="187" fontId="67" fillId="0" borderId="24" xfId="7" applyFont="1" applyFill="1" applyBorder="1" applyAlignment="1">
      <alignment horizontal="center"/>
    </xf>
    <xf numFmtId="187" fontId="67" fillId="0" borderId="23" xfId="7" applyFont="1" applyFill="1" applyBorder="1" applyAlignment="1">
      <alignment horizontal="center"/>
    </xf>
    <xf numFmtId="187" fontId="67" fillId="2" borderId="24" xfId="7" applyFont="1" applyFill="1" applyBorder="1" applyAlignment="1">
      <alignment horizontal="center"/>
    </xf>
    <xf numFmtId="0" fontId="67" fillId="2" borderId="90" xfId="6" applyFont="1" applyFill="1" applyBorder="1" applyAlignment="1">
      <alignment horizontal="center"/>
    </xf>
    <xf numFmtId="0" fontId="67" fillId="2" borderId="91" xfId="6" applyFont="1" applyFill="1" applyBorder="1" applyAlignment="1">
      <alignment horizontal="center"/>
    </xf>
    <xf numFmtId="0" fontId="71" fillId="2" borderId="0" xfId="6" applyFont="1" applyFill="1"/>
    <xf numFmtId="0" fontId="72" fillId="2" borderId="0" xfId="6" applyFont="1" applyFill="1"/>
    <xf numFmtId="0" fontId="73" fillId="2" borderId="0" xfId="6" applyFont="1" applyFill="1" applyAlignment="1">
      <alignment vertical="top" wrapText="1"/>
    </xf>
    <xf numFmtId="178" fontId="15" fillId="0" borderId="7" xfId="3" applyNumberFormat="1" applyFont="1" applyFill="1" applyBorder="1" applyProtection="1">
      <alignment vertical="center"/>
    </xf>
    <xf numFmtId="178" fontId="15" fillId="0" borderId="9" xfId="3" applyNumberFormat="1" applyFont="1" applyFill="1" applyBorder="1" applyProtection="1">
      <alignment vertical="center"/>
    </xf>
    <xf numFmtId="178" fontId="15" fillId="0" borderId="0" xfId="3" applyNumberFormat="1" applyFont="1" applyFill="1" applyProtection="1">
      <alignment vertical="center"/>
    </xf>
    <xf numFmtId="178" fontId="15" fillId="10" borderId="7" xfId="3" applyNumberFormat="1" applyFont="1" applyFill="1" applyBorder="1" applyAlignment="1" applyProtection="1">
      <alignment horizontal="center" vertical="center"/>
    </xf>
    <xf numFmtId="0" fontId="15" fillId="10" borderId="7" xfId="0" applyFont="1" applyFill="1" applyBorder="1" applyAlignment="1" applyProtection="1">
      <alignment horizontal="center" vertical="center"/>
    </xf>
    <xf numFmtId="0" fontId="15" fillId="10" borderId="9" xfId="0" applyFont="1" applyFill="1" applyBorder="1" applyAlignment="1" applyProtection="1">
      <alignment horizontal="center" vertical="center"/>
    </xf>
    <xf numFmtId="0" fontId="69" fillId="2" borderId="21" xfId="6" applyFont="1" applyFill="1" applyBorder="1" applyAlignment="1">
      <alignment horizontal="center" vertical="center" wrapText="1"/>
    </xf>
    <xf numFmtId="0" fontId="67" fillId="12" borderId="23" xfId="6" applyFont="1" applyFill="1" applyBorder="1" applyAlignment="1">
      <alignment horizontal="center"/>
    </xf>
    <xf numFmtId="0" fontId="67" fillId="0" borderId="24" xfId="6" applyFont="1" applyFill="1" applyBorder="1" applyAlignment="1">
      <alignment horizontal="center"/>
    </xf>
    <xf numFmtId="0" fontId="67" fillId="0" borderId="23" xfId="6" applyFont="1" applyFill="1" applyBorder="1" applyAlignment="1">
      <alignment horizontal="center"/>
    </xf>
    <xf numFmtId="0" fontId="67" fillId="2" borderId="16" xfId="6" applyFont="1" applyFill="1" applyBorder="1" applyAlignment="1">
      <alignment horizontal="center"/>
    </xf>
    <xf numFmtId="0" fontId="67" fillId="0" borderId="16" xfId="6" applyFont="1" applyFill="1" applyBorder="1" applyAlignment="1">
      <alignment horizontal="center"/>
    </xf>
    <xf numFmtId="0" fontId="67" fillId="2" borderId="93" xfId="6" applyFont="1" applyFill="1" applyBorder="1" applyAlignment="1">
      <alignment horizontal="center"/>
    </xf>
    <xf numFmtId="0" fontId="67" fillId="2" borderId="80" xfId="6" applyFont="1" applyFill="1" applyBorder="1" applyAlignment="1">
      <alignment horizontal="center"/>
    </xf>
    <xf numFmtId="0" fontId="67" fillId="2" borderId="94" xfId="6" applyFont="1" applyFill="1" applyBorder="1" applyAlignment="1">
      <alignment horizontal="center"/>
    </xf>
    <xf numFmtId="187" fontId="67" fillId="2" borderId="94" xfId="7" applyFont="1" applyFill="1" applyBorder="1" applyAlignment="1">
      <alignment horizontal="center"/>
    </xf>
    <xf numFmtId="0" fontId="67" fillId="12" borderId="16" xfId="6" applyFont="1" applyFill="1" applyBorder="1" applyAlignment="1">
      <alignment horizontal="center"/>
    </xf>
    <xf numFmtId="0" fontId="67" fillId="2" borderId="95" xfId="6" applyFont="1" applyFill="1" applyBorder="1" applyAlignment="1">
      <alignment horizontal="center"/>
    </xf>
    <xf numFmtId="0" fontId="67" fillId="2" borderId="96" xfId="6" applyFont="1" applyFill="1" applyBorder="1" applyAlignment="1">
      <alignment horizontal="center"/>
    </xf>
    <xf numFmtId="0" fontId="67" fillId="2" borderId="84" xfId="6" applyFont="1" applyFill="1" applyBorder="1" applyAlignment="1">
      <alignment horizontal="center"/>
    </xf>
    <xf numFmtId="0" fontId="67" fillId="12" borderId="96" xfId="6" applyFont="1" applyFill="1" applyBorder="1" applyAlignment="1">
      <alignment horizontal="center"/>
    </xf>
    <xf numFmtId="0" fontId="67" fillId="0" borderId="96" xfId="6" applyFont="1" applyFill="1" applyBorder="1" applyAlignment="1">
      <alignment horizontal="center"/>
    </xf>
    <xf numFmtId="0" fontId="74" fillId="2" borderId="87" xfId="0" applyFont="1" applyFill="1" applyBorder="1" applyAlignment="1">
      <alignment horizontal="center"/>
    </xf>
    <xf numFmtId="0" fontId="74" fillId="2" borderId="91" xfId="0" applyFont="1" applyFill="1" applyBorder="1" applyAlignment="1">
      <alignment horizontal="center"/>
    </xf>
    <xf numFmtId="0" fontId="74" fillId="12" borderId="21" xfId="0" applyFont="1" applyFill="1" applyBorder="1" applyAlignment="1">
      <alignment horizontal="center"/>
    </xf>
    <xf numFmtId="0" fontId="74" fillId="12" borderId="87" xfId="0" applyFont="1" applyFill="1" applyBorder="1" applyAlignment="1">
      <alignment horizontal="center"/>
    </xf>
    <xf numFmtId="0" fontId="74" fillId="12" borderId="22" xfId="0" applyFont="1" applyFill="1" applyBorder="1" applyAlignment="1">
      <alignment horizontal="center"/>
    </xf>
    <xf numFmtId="0" fontId="70" fillId="2" borderId="0" xfId="0" applyFont="1" applyFill="1" applyAlignment="1"/>
    <xf numFmtId="0" fontId="67" fillId="0" borderId="0" xfId="0" applyFont="1" applyAlignment="1">
      <alignment horizontal="right"/>
    </xf>
    <xf numFmtId="0" fontId="70" fillId="2" borderId="0" xfId="0" applyFont="1" applyFill="1" applyAlignment="1">
      <alignment horizontal="left" wrapText="1"/>
    </xf>
    <xf numFmtId="0" fontId="70" fillId="2" borderId="0" xfId="0" applyFont="1" applyFill="1" applyAlignment="1">
      <alignment wrapText="1"/>
    </xf>
    <xf numFmtId="0" fontId="73" fillId="2" borderId="0" xfId="0" applyFont="1" applyFill="1" applyAlignment="1">
      <alignment vertical="top" wrapText="1"/>
    </xf>
    <xf numFmtId="178" fontId="15" fillId="12" borderId="7" xfId="3" applyNumberFormat="1" applyFont="1" applyFill="1" applyBorder="1" applyProtection="1">
      <alignment vertical="center"/>
    </xf>
    <xf numFmtId="178" fontId="15" fillId="12" borderId="1" xfId="3" applyNumberFormat="1" applyFont="1" applyFill="1" applyBorder="1" applyProtection="1">
      <alignment vertical="center"/>
    </xf>
    <xf numFmtId="178" fontId="15" fillId="0" borderId="45" xfId="3" applyNumberFormat="1" applyFont="1" applyFill="1" applyBorder="1" applyAlignment="1" applyProtection="1">
      <alignment horizontal="center" vertical="center"/>
    </xf>
    <xf numFmtId="0" fontId="0" fillId="6" borderId="49" xfId="0" applyFill="1" applyBorder="1" applyAlignment="1" applyProtection="1">
      <alignment horizontal="center" vertical="center"/>
    </xf>
    <xf numFmtId="178" fontId="15" fillId="6" borderId="49" xfId="3" applyNumberFormat="1" applyFont="1" applyFill="1" applyBorder="1" applyAlignment="1" applyProtection="1">
      <alignment horizontal="center" vertical="center"/>
    </xf>
    <xf numFmtId="0" fontId="0" fillId="4" borderId="49" xfId="0" applyFill="1" applyBorder="1" applyAlignment="1" applyProtection="1">
      <alignment horizontal="center" vertical="center"/>
    </xf>
    <xf numFmtId="178" fontId="15" fillId="4" borderId="49" xfId="3" applyNumberFormat="1" applyFont="1" applyFill="1" applyBorder="1" applyAlignment="1" applyProtection="1">
      <alignment horizontal="center" vertical="center"/>
    </xf>
    <xf numFmtId="0" fontId="0" fillId="10" borderId="49" xfId="0" applyFill="1" applyBorder="1" applyAlignment="1" applyProtection="1">
      <alignment horizontal="center" vertical="center"/>
    </xf>
    <xf numFmtId="178" fontId="15" fillId="10" borderId="50" xfId="3" applyNumberFormat="1" applyFont="1" applyFill="1" applyBorder="1" applyAlignment="1" applyProtection="1">
      <alignment horizontal="center" vertical="center"/>
    </xf>
    <xf numFmtId="0" fontId="0" fillId="6" borderId="36" xfId="0" applyFill="1" applyBorder="1" applyProtection="1">
      <alignment vertical="center"/>
    </xf>
    <xf numFmtId="0" fontId="15" fillId="6" borderId="36" xfId="0" applyFont="1" applyFill="1" applyBorder="1" applyProtection="1">
      <alignment vertical="center"/>
    </xf>
    <xf numFmtId="178" fontId="15" fillId="13" borderId="5" xfId="3" applyNumberFormat="1" applyFont="1" applyFill="1" applyBorder="1" applyAlignment="1" applyProtection="1">
      <alignment horizontal="center" vertical="center"/>
    </xf>
    <xf numFmtId="178" fontId="15" fillId="13" borderId="28" xfId="3" applyNumberFormat="1" applyFont="1" applyFill="1" applyBorder="1" applyAlignment="1" applyProtection="1">
      <alignment horizontal="center" vertical="center"/>
    </xf>
    <xf numFmtId="0" fontId="0" fillId="13" borderId="28" xfId="0" applyFill="1" applyBorder="1" applyAlignment="1" applyProtection="1">
      <alignment horizontal="center" vertical="center"/>
    </xf>
    <xf numFmtId="178" fontId="15" fillId="13" borderId="7" xfId="3" applyNumberFormat="1" applyFont="1" applyFill="1" applyBorder="1" applyProtection="1">
      <alignment vertical="center"/>
    </xf>
    <xf numFmtId="0" fontId="0" fillId="13" borderId="1" xfId="0" applyFill="1" applyBorder="1" applyProtection="1">
      <alignment vertical="center"/>
    </xf>
    <xf numFmtId="178" fontId="15" fillId="13" borderId="1" xfId="3" applyNumberFormat="1" applyFont="1" applyFill="1" applyBorder="1" applyProtection="1">
      <alignment vertical="center"/>
    </xf>
    <xf numFmtId="178" fontId="15" fillId="13" borderId="97" xfId="3" applyNumberFormat="1" applyFont="1" applyFill="1" applyBorder="1" applyAlignment="1" applyProtection="1">
      <alignment horizontal="center" vertical="center"/>
    </xf>
    <xf numFmtId="0" fontId="0" fillId="13" borderId="22" xfId="0" applyFill="1" applyBorder="1" applyAlignment="1" applyProtection="1">
      <alignment horizontal="right" vertical="center"/>
    </xf>
    <xf numFmtId="0" fontId="0" fillId="13" borderId="1" xfId="0" applyFill="1" applyBorder="1" applyAlignment="1" applyProtection="1">
      <alignment horizontal="right" vertical="center"/>
    </xf>
    <xf numFmtId="177" fontId="42" fillId="7" borderId="58" xfId="0" applyNumberFormat="1" applyFont="1" applyFill="1" applyBorder="1" applyAlignment="1" applyProtection="1">
      <alignment horizontal="center" vertical="center"/>
    </xf>
    <xf numFmtId="0" fontId="70" fillId="2" borderId="0" xfId="0" applyFont="1" applyFill="1" applyAlignment="1">
      <alignment horizontal="left" vertical="top" wrapText="1"/>
    </xf>
    <xf numFmtId="0" fontId="67" fillId="2" borderId="22" xfId="6" applyFont="1" applyFill="1" applyBorder="1" applyAlignment="1">
      <alignment horizontal="center"/>
    </xf>
    <xf numFmtId="187" fontId="67" fillId="2" borderId="79" xfId="7" applyFont="1" applyFill="1" applyBorder="1" applyAlignment="1">
      <alignment horizontal="center"/>
    </xf>
    <xf numFmtId="0" fontId="67" fillId="2" borderId="79" xfId="6" applyFont="1" applyFill="1" applyBorder="1" applyAlignment="1">
      <alignment horizontal="center"/>
    </xf>
    <xf numFmtId="0" fontId="67" fillId="2" borderId="55" xfId="6" applyFont="1" applyFill="1" applyBorder="1" applyAlignment="1">
      <alignment horizontal="center"/>
    </xf>
    <xf numFmtId="0" fontId="67" fillId="2" borderId="97" xfId="6" applyFont="1" applyFill="1" applyBorder="1" applyAlignment="1">
      <alignment horizontal="center"/>
    </xf>
    <xf numFmtId="0" fontId="74" fillId="2" borderId="22" xfId="0" applyFont="1" applyFill="1" applyBorder="1" applyAlignment="1">
      <alignment horizontal="center"/>
    </xf>
    <xf numFmtId="0" fontId="67" fillId="2" borderId="98" xfId="6" applyFont="1" applyFill="1" applyBorder="1" applyAlignment="1">
      <alignment horizontal="center"/>
    </xf>
    <xf numFmtId="187" fontId="67" fillId="2" borderId="21" xfId="7" applyFont="1" applyFill="1" applyBorder="1" applyAlignment="1">
      <alignment horizontal="center"/>
    </xf>
    <xf numFmtId="187" fontId="67" fillId="2" borderId="87" xfId="7" applyFont="1" applyFill="1" applyBorder="1" applyAlignment="1">
      <alignment horizontal="center"/>
    </xf>
    <xf numFmtId="187" fontId="67" fillId="2" borderId="91" xfId="7" applyFont="1" applyFill="1" applyBorder="1" applyAlignment="1">
      <alignment horizontal="center"/>
    </xf>
    <xf numFmtId="0" fontId="67" fillId="2" borderId="92" xfId="6" applyFont="1" applyFill="1" applyBorder="1" applyAlignment="1">
      <alignment horizontal="center"/>
    </xf>
    <xf numFmtId="0" fontId="67" fillId="12" borderId="88" xfId="6" applyFont="1" applyFill="1" applyBorder="1" applyAlignment="1">
      <alignment horizontal="center"/>
    </xf>
    <xf numFmtId="0" fontId="67" fillId="12" borderId="84" xfId="6" applyFont="1" applyFill="1" applyBorder="1" applyAlignment="1">
      <alignment horizontal="center"/>
    </xf>
    <xf numFmtId="178" fontId="15" fillId="4" borderId="55" xfId="3" applyNumberFormat="1" applyFont="1" applyFill="1" applyBorder="1" applyAlignment="1" applyProtection="1">
      <alignment horizontal="center" vertical="center"/>
    </xf>
    <xf numFmtId="178" fontId="15" fillId="4" borderId="22" xfId="3" applyNumberFormat="1" applyFont="1" applyFill="1" applyBorder="1" applyAlignment="1" applyProtection="1">
      <alignment horizontal="center" vertical="center"/>
    </xf>
    <xf numFmtId="178" fontId="15" fillId="4" borderId="45" xfId="3" applyNumberFormat="1" applyFont="1" applyFill="1" applyBorder="1" applyAlignment="1" applyProtection="1">
      <alignment horizontal="center" vertical="center"/>
    </xf>
    <xf numFmtId="178" fontId="15" fillId="4" borderId="50" xfId="3" applyNumberFormat="1" applyFont="1" applyFill="1" applyBorder="1" applyAlignment="1" applyProtection="1">
      <alignment horizontal="center" vertical="center"/>
    </xf>
    <xf numFmtId="178" fontId="15" fillId="4" borderId="84" xfId="3" applyNumberFormat="1" applyFont="1" applyFill="1" applyBorder="1" applyAlignment="1" applyProtection="1">
      <alignment horizontal="center" vertical="center"/>
    </xf>
    <xf numFmtId="178" fontId="15" fillId="4" borderId="9" xfId="3" applyNumberFormat="1" applyFont="1" applyFill="1" applyBorder="1" applyProtection="1">
      <alignment vertical="center"/>
    </xf>
    <xf numFmtId="0" fontId="0" fillId="4" borderId="36" xfId="0" applyFill="1" applyBorder="1" applyProtection="1">
      <alignment vertical="center"/>
    </xf>
    <xf numFmtId="178" fontId="15" fillId="4" borderId="10" xfId="3" applyNumberFormat="1" applyFont="1" applyFill="1" applyBorder="1" applyProtection="1">
      <alignment vertical="center"/>
    </xf>
    <xf numFmtId="178" fontId="15" fillId="0" borderId="98" xfId="3" applyNumberFormat="1" applyFont="1" applyFill="1" applyBorder="1" applyProtection="1">
      <alignment vertical="center"/>
    </xf>
    <xf numFmtId="3" fontId="0" fillId="4" borderId="21" xfId="0" applyNumberFormat="1" applyFill="1" applyBorder="1" applyProtection="1">
      <alignment vertical="center"/>
    </xf>
    <xf numFmtId="178" fontId="15" fillId="4" borderId="21" xfId="3" applyNumberFormat="1" applyFont="1" applyFill="1" applyBorder="1" applyProtection="1">
      <alignment vertical="center"/>
    </xf>
    <xf numFmtId="3" fontId="0" fillId="10" borderId="21" xfId="0" applyNumberFormat="1" applyFill="1" applyBorder="1" applyProtection="1">
      <alignment vertical="center"/>
    </xf>
    <xf numFmtId="178" fontId="15" fillId="10" borderId="89" xfId="3" applyNumberFormat="1" applyFont="1" applyFill="1" applyBorder="1" applyProtection="1">
      <alignment vertical="center"/>
    </xf>
    <xf numFmtId="0" fontId="15" fillId="10" borderId="0" xfId="0" applyFont="1" applyFill="1" applyBorder="1" applyAlignment="1" applyProtection="1">
      <alignment horizontal="center" vertical="center"/>
    </xf>
    <xf numFmtId="178" fontId="15" fillId="10" borderId="0" xfId="3" applyNumberFormat="1" applyFont="1" applyFill="1" applyBorder="1" applyProtection="1">
      <alignment vertical="center"/>
    </xf>
    <xf numFmtId="0" fontId="0" fillId="10" borderId="0" xfId="0" applyFill="1" applyBorder="1" applyProtection="1">
      <alignment vertical="center"/>
    </xf>
    <xf numFmtId="178" fontId="15" fillId="10" borderId="99" xfId="3" applyNumberFormat="1" applyFont="1" applyFill="1" applyBorder="1" applyProtection="1">
      <alignment vertical="center"/>
    </xf>
    <xf numFmtId="177" fontId="20" fillId="9" borderId="1" xfId="0" applyNumberFormat="1" applyFont="1" applyFill="1" applyBorder="1" applyAlignment="1" applyProtection="1">
      <alignment horizontal="right" vertical="center" wrapText="1"/>
      <protection locked="0"/>
    </xf>
    <xf numFmtId="177" fontId="10" fillId="9" borderId="1" xfId="0" applyNumberFormat="1" applyFont="1" applyFill="1" applyBorder="1" applyAlignment="1" applyProtection="1">
      <alignment horizontal="right" vertical="center" wrapText="1"/>
      <protection locked="0"/>
    </xf>
    <xf numFmtId="180" fontId="42" fillId="0" borderId="0" xfId="0" applyNumberFormat="1" applyFont="1" applyProtection="1">
      <alignment vertical="center"/>
      <protection locked="0"/>
    </xf>
    <xf numFmtId="0" fontId="20" fillId="7" borderId="1" xfId="0" applyFont="1" applyFill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center" wrapText="1"/>
    </xf>
    <xf numFmtId="0" fontId="22" fillId="7" borderId="37" xfId="0" applyFont="1" applyFill="1" applyBorder="1" applyAlignment="1" applyProtection="1">
      <alignment horizontal="center" vertical="center" wrapText="1"/>
    </xf>
    <xf numFmtId="0" fontId="20" fillId="7" borderId="2" xfId="0" applyFont="1" applyFill="1" applyBorder="1" applyAlignment="1" applyProtection="1">
      <alignment horizontal="center" vertical="center" wrapText="1"/>
    </xf>
    <xf numFmtId="0" fontId="20" fillId="7" borderId="3" xfId="0" applyFont="1" applyFill="1" applyBorder="1" applyAlignment="1" applyProtection="1">
      <alignment horizontal="center" vertical="center" wrapText="1"/>
    </xf>
    <xf numFmtId="0" fontId="20" fillId="7" borderId="4" xfId="0" applyFont="1" applyFill="1" applyBorder="1" applyAlignment="1" applyProtection="1">
      <alignment horizontal="center" vertical="center" wrapText="1"/>
    </xf>
    <xf numFmtId="177" fontId="19" fillId="4" borderId="1" xfId="0" applyNumberFormat="1" applyFont="1" applyFill="1" applyBorder="1" applyAlignment="1">
      <alignment horizontal="right" vertical="center" wrapText="1"/>
    </xf>
    <xf numFmtId="177" fontId="41" fillId="4" borderId="1" xfId="0" applyNumberFormat="1" applyFont="1" applyFill="1" applyBorder="1" applyAlignment="1">
      <alignment horizontal="right" vertical="center" wrapText="1"/>
    </xf>
    <xf numFmtId="0" fontId="19" fillId="4" borderId="1" xfId="0" applyFont="1" applyFill="1" applyBorder="1" applyAlignment="1">
      <alignment horizontal="right" vertical="center" wrapText="1"/>
    </xf>
    <xf numFmtId="177" fontId="21" fillId="4" borderId="1" xfId="0" applyNumberFormat="1" applyFont="1" applyFill="1" applyBorder="1" applyAlignment="1">
      <alignment horizontal="right" vertical="center" wrapText="1"/>
    </xf>
    <xf numFmtId="0" fontId="20" fillId="4" borderId="30" xfId="0" applyFont="1" applyFill="1" applyBorder="1" applyAlignment="1">
      <alignment vertical="top" wrapText="1"/>
    </xf>
    <xf numFmtId="0" fontId="18" fillId="7" borderId="42" xfId="0" applyFont="1" applyFill="1" applyBorder="1" applyAlignment="1" applyProtection="1">
      <alignment vertical="center" wrapText="1"/>
    </xf>
    <xf numFmtId="0" fontId="11" fillId="7" borderId="42" xfId="0" applyFont="1" applyFill="1" applyBorder="1" applyAlignment="1" applyProtection="1">
      <alignment horizontal="right" vertical="center" wrapText="1"/>
    </xf>
    <xf numFmtId="177" fontId="21" fillId="7" borderId="42" xfId="0" applyNumberFormat="1" applyFont="1" applyFill="1" applyBorder="1" applyAlignment="1" applyProtection="1">
      <alignment horizontal="right" vertical="center" wrapText="1"/>
    </xf>
    <xf numFmtId="0" fontId="19" fillId="0" borderId="44" xfId="0" applyFont="1" applyBorder="1" applyAlignment="1" applyProtection="1">
      <alignment horizontal="center" vertical="center" wrapText="1"/>
    </xf>
    <xf numFmtId="0" fontId="19" fillId="0" borderId="26" xfId="0" applyFont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/>
    </xf>
    <xf numFmtId="0" fontId="23" fillId="9" borderId="1" xfId="0" applyFont="1" applyFill="1" applyBorder="1" applyAlignment="1" applyProtection="1">
      <alignment horizontal="center" vertical="center" wrapText="1"/>
      <protection locked="0"/>
    </xf>
    <xf numFmtId="0" fontId="22" fillId="7" borderId="39" xfId="0" applyFont="1" applyFill="1" applyBorder="1" applyAlignment="1" applyProtection="1">
      <alignment horizontal="center" vertical="center" wrapText="1"/>
    </xf>
    <xf numFmtId="0" fontId="22" fillId="7" borderId="37" xfId="0" applyFont="1" applyFill="1" applyBorder="1" applyAlignment="1" applyProtection="1">
      <alignment horizontal="center" vertical="center" wrapText="1"/>
    </xf>
    <xf numFmtId="0" fontId="20" fillId="7" borderId="38" xfId="0" applyFont="1" applyFill="1" applyBorder="1" applyAlignment="1" applyProtection="1">
      <alignment horizontal="center" vertical="center" wrapText="1"/>
    </xf>
    <xf numFmtId="0" fontId="20" fillId="7" borderId="1" xfId="0" applyFont="1" applyFill="1" applyBorder="1" applyAlignment="1" applyProtection="1">
      <alignment horizontal="center" vertical="center" wrapText="1"/>
    </xf>
    <xf numFmtId="0" fontId="61" fillId="5" borderId="29" xfId="0" applyFont="1" applyFill="1" applyBorder="1" applyAlignment="1" applyProtection="1">
      <alignment horizontal="left" vertical="center"/>
    </xf>
    <xf numFmtId="0" fontId="62" fillId="5" borderId="3" xfId="0" applyFont="1" applyFill="1" applyBorder="1" applyAlignment="1" applyProtection="1">
      <alignment horizontal="left" vertical="center"/>
    </xf>
    <xf numFmtId="0" fontId="62" fillId="5" borderId="4" xfId="0" applyFont="1" applyFill="1" applyBorder="1" applyAlignment="1" applyProtection="1">
      <alignment horizontal="left" vertical="center"/>
    </xf>
    <xf numFmtId="0" fontId="10" fillId="7" borderId="1" xfId="0" applyFont="1" applyFill="1" applyBorder="1" applyAlignment="1" applyProtection="1">
      <alignment horizontal="center" vertical="center" wrapText="1"/>
    </xf>
    <xf numFmtId="0" fontId="20" fillId="7" borderId="1" xfId="0" applyFont="1" applyFill="1" applyBorder="1" applyAlignment="1" applyProtection="1">
      <alignment vertical="center" wrapText="1"/>
    </xf>
    <xf numFmtId="0" fontId="21" fillId="4" borderId="38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9" fillId="7" borderId="41" xfId="0" applyFont="1" applyFill="1" applyBorder="1" applyAlignment="1" applyProtection="1">
      <alignment horizontal="center" vertical="center" wrapText="1"/>
    </xf>
    <xf numFmtId="0" fontId="19" fillId="7" borderId="42" xfId="0" applyFont="1" applyFill="1" applyBorder="1" applyAlignment="1" applyProtection="1">
      <alignment horizontal="center" vertical="center" wrapText="1"/>
    </xf>
    <xf numFmtId="0" fontId="7" fillId="7" borderId="38" xfId="0" applyFont="1" applyFill="1" applyBorder="1" applyAlignment="1" applyProtection="1">
      <alignment horizontal="center" vertical="center" wrapText="1"/>
    </xf>
    <xf numFmtId="0" fontId="21" fillId="4" borderId="38" xfId="0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0" fontId="20" fillId="7" borderId="2" xfId="0" applyFont="1" applyFill="1" applyBorder="1" applyAlignment="1" applyProtection="1">
      <alignment horizontal="center" vertical="center" wrapText="1"/>
    </xf>
    <xf numFmtId="0" fontId="20" fillId="7" borderId="3" xfId="0" applyFont="1" applyFill="1" applyBorder="1" applyAlignment="1" applyProtection="1">
      <alignment horizontal="center" vertical="center" wrapText="1"/>
    </xf>
    <xf numFmtId="0" fontId="20" fillId="7" borderId="4" xfId="0" applyFont="1" applyFill="1" applyBorder="1" applyAlignment="1" applyProtection="1">
      <alignment horizontal="center" vertical="center" wrapText="1"/>
    </xf>
    <xf numFmtId="0" fontId="19" fillId="5" borderId="38" xfId="0" applyFont="1" applyFill="1" applyBorder="1" applyAlignment="1" applyProtection="1">
      <alignment horizontal="left" vertical="center" wrapText="1"/>
    </xf>
    <xf numFmtId="0" fontId="21" fillId="5" borderId="1" xfId="0" applyFont="1" applyFill="1" applyBorder="1" applyAlignment="1" applyProtection="1">
      <alignment horizontal="left" vertical="center" wrapText="1"/>
    </xf>
    <xf numFmtId="0" fontId="18" fillId="7" borderId="101" xfId="0" applyFont="1" applyFill="1" applyBorder="1" applyAlignment="1" applyProtection="1">
      <alignment horizontal="center" vertical="center" wrapText="1"/>
    </xf>
    <xf numFmtId="0" fontId="18" fillId="7" borderId="102" xfId="0" applyFont="1" applyFill="1" applyBorder="1" applyAlignment="1" applyProtection="1">
      <alignment horizontal="center" vertical="center" wrapText="1"/>
    </xf>
    <xf numFmtId="0" fontId="0" fillId="0" borderId="103" xfId="0" applyBorder="1" applyAlignment="1">
      <alignment horizontal="center" vertical="center" wrapText="1"/>
    </xf>
    <xf numFmtId="0" fontId="18" fillId="9" borderId="104" xfId="0" applyFont="1" applyFill="1" applyBorder="1" applyAlignment="1" applyProtection="1">
      <alignment vertical="top" wrapText="1"/>
      <protection locked="0"/>
    </xf>
    <xf numFmtId="0" fontId="18" fillId="9" borderId="105" xfId="0" applyFont="1" applyFill="1" applyBorder="1" applyAlignment="1" applyProtection="1">
      <alignment vertical="top" wrapText="1"/>
      <protection locked="0"/>
    </xf>
    <xf numFmtId="0" fontId="0" fillId="0" borderId="106" xfId="0" applyBorder="1" applyAlignment="1">
      <alignment vertical="top" wrapText="1"/>
    </xf>
    <xf numFmtId="0" fontId="60" fillId="0" borderId="75" xfId="1" applyFont="1" applyBorder="1" applyAlignment="1" applyProtection="1">
      <alignment horizontal="center" vertical="center" wrapText="1"/>
      <protection locked="0"/>
    </xf>
    <xf numFmtId="0" fontId="60" fillId="0" borderId="76" xfId="1" applyFont="1" applyBorder="1" applyAlignment="1" applyProtection="1">
      <alignment horizontal="center" vertical="center" wrapText="1"/>
      <protection locked="0"/>
    </xf>
    <xf numFmtId="0" fontId="60" fillId="0" borderId="77" xfId="1" applyFont="1" applyBorder="1" applyAlignment="1" applyProtection="1">
      <alignment horizontal="center" vertical="center" wrapText="1"/>
      <protection locked="0"/>
    </xf>
    <xf numFmtId="0" fontId="60" fillId="0" borderId="73" xfId="1" applyFont="1" applyBorder="1" applyAlignment="1" applyProtection="1">
      <alignment horizontal="center" vertical="center" wrapText="1"/>
      <protection locked="0"/>
    </xf>
    <xf numFmtId="0" fontId="60" fillId="0" borderId="31" xfId="1" applyFont="1" applyBorder="1" applyAlignment="1" applyProtection="1">
      <alignment horizontal="center" vertical="center" wrapText="1"/>
      <protection locked="0"/>
    </xf>
    <xf numFmtId="0" fontId="60" fillId="0" borderId="74" xfId="1" applyFont="1" applyBorder="1" applyAlignment="1" applyProtection="1">
      <alignment horizontal="center" vertical="center" wrapText="1"/>
      <protection locked="0"/>
    </xf>
    <xf numFmtId="0" fontId="20" fillId="5" borderId="1" xfId="0" applyFont="1" applyFill="1" applyBorder="1" applyAlignment="1" applyProtection="1">
      <alignment horizontal="right" vertical="center" wrapText="1"/>
    </xf>
    <xf numFmtId="0" fontId="20" fillId="5" borderId="30" xfId="0" applyFont="1" applyFill="1" applyBorder="1" applyAlignment="1" applyProtection="1">
      <alignment horizontal="right" vertical="center" wrapText="1"/>
    </xf>
    <xf numFmtId="0" fontId="7" fillId="9" borderId="30" xfId="0" applyFont="1" applyFill="1" applyBorder="1" applyAlignment="1" applyProtection="1">
      <alignment horizontal="left" vertical="top" wrapText="1"/>
      <protection locked="0"/>
    </xf>
    <xf numFmtId="0" fontId="20" fillId="9" borderId="30" xfId="0" applyFont="1" applyFill="1" applyBorder="1" applyAlignment="1" applyProtection="1">
      <alignment horizontal="left" vertical="top" wrapText="1"/>
      <protection locked="0"/>
    </xf>
    <xf numFmtId="0" fontId="6" fillId="9" borderId="30" xfId="0" applyFont="1" applyFill="1" applyBorder="1" applyAlignment="1" applyProtection="1">
      <alignment horizontal="left" vertical="top" wrapText="1"/>
      <protection locked="0"/>
    </xf>
    <xf numFmtId="0" fontId="54" fillId="0" borderId="79" xfId="0" applyFont="1" applyBorder="1" applyAlignment="1" applyProtection="1">
      <alignment horizontal="left" vertical="center"/>
      <protection locked="0"/>
    </xf>
    <xf numFmtId="0" fontId="56" fillId="11" borderId="63" xfId="0" applyFont="1" applyFill="1" applyBorder="1" applyAlignment="1" applyProtection="1">
      <alignment horizontal="center" vertical="center"/>
    </xf>
    <xf numFmtId="0" fontId="56" fillId="11" borderId="78" xfId="0" applyFont="1" applyFill="1" applyBorder="1" applyAlignment="1" applyProtection="1">
      <alignment horizontal="center" vertical="center"/>
    </xf>
    <xf numFmtId="0" fontId="58" fillId="6" borderId="66" xfId="0" applyFont="1" applyFill="1" applyBorder="1" applyAlignment="1" applyProtection="1">
      <alignment horizontal="center" vertical="center"/>
    </xf>
    <xf numFmtId="0" fontId="58" fillId="6" borderId="67" xfId="0" applyFont="1" applyFill="1" applyBorder="1" applyAlignment="1" applyProtection="1">
      <alignment horizontal="center" vertical="center"/>
    </xf>
    <xf numFmtId="0" fontId="58" fillId="6" borderId="68" xfId="0" applyFont="1" applyFill="1" applyBorder="1" applyAlignment="1" applyProtection="1">
      <alignment horizontal="center" vertical="center"/>
    </xf>
    <xf numFmtId="183" fontId="42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69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71" xfId="0" applyFont="1" applyBorder="1" applyAlignment="1" applyProtection="1">
      <alignment horizontal="left" vertical="center" wrapText="1"/>
    </xf>
    <xf numFmtId="0" fontId="19" fillId="0" borderId="59" xfId="0" applyFont="1" applyBorder="1" applyAlignment="1" applyProtection="1">
      <alignment horizontal="left" vertical="center" wrapText="1"/>
    </xf>
    <xf numFmtId="179" fontId="43" fillId="11" borderId="78" xfId="0" applyNumberFormat="1" applyFont="1" applyFill="1" applyBorder="1" applyAlignment="1" applyProtection="1">
      <alignment horizontal="left" vertical="center"/>
    </xf>
    <xf numFmtId="179" fontId="43" fillId="11" borderId="64" xfId="0" applyNumberFormat="1" applyFont="1" applyFill="1" applyBorder="1" applyAlignment="1" applyProtection="1">
      <alignment horizontal="left" vertical="center"/>
    </xf>
    <xf numFmtId="0" fontId="43" fillId="11" borderId="64" xfId="0" applyFont="1" applyFill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25" fillId="0" borderId="11" xfId="0" applyFont="1" applyBorder="1" applyAlignment="1" applyProtection="1">
      <alignment horizontal="center" vertical="center" wrapText="1"/>
    </xf>
    <xf numFmtId="0" fontId="25" fillId="0" borderId="12" xfId="0" applyFont="1" applyBorder="1" applyAlignment="1" applyProtection="1">
      <alignment horizontal="center" vertical="center" wrapText="1"/>
    </xf>
    <xf numFmtId="0" fontId="17" fillId="0" borderId="35" xfId="0" applyFont="1" applyBorder="1" applyAlignment="1" applyProtection="1">
      <alignment horizontal="center" vertical="center" wrapText="1"/>
    </xf>
    <xf numFmtId="0" fontId="17" fillId="0" borderId="33" xfId="0" applyFont="1" applyBorder="1" applyAlignment="1" applyProtection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</xf>
    <xf numFmtId="0" fontId="17" fillId="0" borderId="11" xfId="0" applyFont="1" applyBorder="1" applyAlignment="1" applyProtection="1">
      <alignment horizontal="center" vertical="center" wrapText="1"/>
    </xf>
    <xf numFmtId="0" fontId="17" fillId="0" borderId="16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3" fontId="17" fillId="0" borderId="35" xfId="0" applyNumberFormat="1" applyFont="1" applyBorder="1" applyAlignment="1" applyProtection="1">
      <alignment horizontal="center" vertical="center" wrapText="1"/>
    </xf>
    <xf numFmtId="3" fontId="17" fillId="0" borderId="33" xfId="0" applyNumberFormat="1" applyFont="1" applyBorder="1" applyAlignment="1" applyProtection="1">
      <alignment horizontal="center" vertical="center" wrapText="1"/>
    </xf>
    <xf numFmtId="3" fontId="17" fillId="0" borderId="32" xfId="0" applyNumberFormat="1" applyFont="1" applyBorder="1" applyAlignment="1" applyProtection="1">
      <alignment horizontal="center" vertical="center" wrapText="1"/>
    </xf>
    <xf numFmtId="0" fontId="17" fillId="0" borderId="19" xfId="0" applyFont="1" applyBorder="1" applyAlignment="1" applyProtection="1">
      <alignment horizontal="center" vertical="center" wrapText="1"/>
    </xf>
    <xf numFmtId="0" fontId="17" fillId="0" borderId="25" xfId="0" applyFont="1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30" fillId="0" borderId="11" xfId="0" applyFont="1" applyBorder="1" applyAlignment="1" applyProtection="1">
      <alignment horizontal="center" vertical="center" wrapText="1"/>
    </xf>
    <xf numFmtId="0" fontId="30" fillId="0" borderId="12" xfId="0" applyFont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14" xfId="0" applyFont="1" applyBorder="1" applyAlignment="1" applyProtection="1">
      <alignment horizontal="center" vertical="center" wrapText="1"/>
    </xf>
    <xf numFmtId="0" fontId="45" fillId="0" borderId="0" xfId="0" applyFont="1" applyBorder="1" applyAlignment="1">
      <alignment horizontal="center" vertical="center"/>
    </xf>
    <xf numFmtId="0" fontId="38" fillId="0" borderId="0" xfId="2" applyFont="1" applyBorder="1" applyAlignment="1">
      <alignment horizontal="center" vertical="center"/>
    </xf>
    <xf numFmtId="0" fontId="34" fillId="0" borderId="45" xfId="2" applyFont="1" applyBorder="1" applyAlignment="1">
      <alignment horizontal="left" vertical="top"/>
    </xf>
    <xf numFmtId="0" fontId="34" fillId="0" borderId="7" xfId="2" applyFont="1" applyBorder="1" applyAlignment="1">
      <alignment horizontal="left" vertical="top"/>
    </xf>
    <xf numFmtId="0" fontId="34" fillId="0" borderId="7" xfId="2" applyFont="1" applyBorder="1" applyAlignment="1"/>
    <xf numFmtId="181" fontId="34" fillId="0" borderId="1" xfId="2" applyNumberFormat="1" applyFont="1" applyBorder="1" applyAlignment="1">
      <alignment horizontal="distributed" vertical="center"/>
    </xf>
    <xf numFmtId="181" fontId="49" fillId="0" borderId="1" xfId="2" applyNumberFormat="1" applyFont="1" applyBorder="1" applyAlignment="1">
      <alignment horizontal="distributed" vertical="center"/>
    </xf>
    <xf numFmtId="181" fontId="34" fillId="0" borderId="2" xfId="2" applyNumberFormat="1" applyFont="1" applyBorder="1" applyAlignment="1">
      <alignment horizontal="distributed" vertical="center"/>
    </xf>
    <xf numFmtId="0" fontId="13" fillId="0" borderId="51" xfId="2" applyBorder="1" applyAlignment="1">
      <alignment horizontal="distributed" vertical="center"/>
    </xf>
    <xf numFmtId="0" fontId="34" fillId="0" borderId="46" xfId="2" applyFont="1" applyBorder="1" applyAlignment="1">
      <alignment horizontal="center" vertical="distributed"/>
    </xf>
    <xf numFmtId="0" fontId="34" fillId="0" borderId="47" xfId="2" applyFont="1" applyBorder="1" applyAlignment="1">
      <alignment horizontal="center" vertical="distributed"/>
    </xf>
    <xf numFmtId="0" fontId="34" fillId="0" borderId="100" xfId="2" applyFont="1" applyBorder="1" applyAlignment="1">
      <alignment horizontal="center" vertical="distributed"/>
    </xf>
    <xf numFmtId="0" fontId="34" fillId="0" borderId="52" xfId="2" applyFont="1" applyBorder="1" applyAlignment="1">
      <alignment vertical="center"/>
    </xf>
    <xf numFmtId="0" fontId="34" fillId="0" borderId="53" xfId="2" applyFont="1" applyBorder="1" applyAlignment="1">
      <alignment vertical="center"/>
    </xf>
    <xf numFmtId="0" fontId="34" fillId="0" borderId="54" xfId="2" applyFont="1" applyBorder="1" applyAlignment="1">
      <alignment vertical="center"/>
    </xf>
    <xf numFmtId="181" fontId="34" fillId="0" borderId="4" xfId="2" applyNumberFormat="1" applyFont="1" applyBorder="1" applyAlignment="1">
      <alignment horizontal="distributed" vertical="center"/>
    </xf>
    <xf numFmtId="0" fontId="34" fillId="0" borderId="49" xfId="2" applyFont="1" applyBorder="1" applyAlignment="1">
      <alignment horizontal="distributed"/>
    </xf>
    <xf numFmtId="0" fontId="34" fillId="0" borderId="50" xfId="2" applyFont="1" applyBorder="1" applyAlignment="1">
      <alignment horizontal="distributed"/>
    </xf>
    <xf numFmtId="0" fontId="34" fillId="0" borderId="46" xfId="2" applyFont="1" applyBorder="1" applyAlignment="1">
      <alignment horizontal="distributed" vertical="center"/>
    </xf>
    <xf numFmtId="0" fontId="34" fillId="0" borderId="48" xfId="2" applyFont="1" applyBorder="1" applyAlignment="1">
      <alignment horizontal="distributed" vertical="center"/>
    </xf>
    <xf numFmtId="181" fontId="49" fillId="0" borderId="2" xfId="2" applyNumberFormat="1" applyFont="1" applyBorder="1" applyAlignment="1">
      <alignment horizontal="distributed" vertical="center"/>
    </xf>
    <xf numFmtId="0" fontId="13" fillId="0" borderId="51" xfId="2" applyFont="1" applyBorder="1" applyAlignment="1">
      <alignment horizontal="distributed" vertical="center"/>
    </xf>
    <xf numFmtId="0" fontId="52" fillId="0" borderId="0" xfId="2" applyFont="1" applyAlignment="1"/>
    <xf numFmtId="0" fontId="52" fillId="0" borderId="0" xfId="2" applyFont="1" applyAlignment="1">
      <alignment horizontal="left" vertical="center"/>
    </xf>
    <xf numFmtId="0" fontId="34" fillId="0" borderId="55" xfId="2" applyFont="1" applyBorder="1" applyAlignment="1">
      <alignment horizontal="left" vertical="center"/>
    </xf>
    <xf numFmtId="0" fontId="34" fillId="0" borderId="7" xfId="2" applyFont="1" applyBorder="1" applyAlignment="1">
      <alignment horizontal="left" vertical="center"/>
    </xf>
    <xf numFmtId="0" fontId="34" fillId="0" borderId="7" xfId="2" applyFont="1" applyBorder="1" applyAlignment="1">
      <alignment vertical="center"/>
    </xf>
    <xf numFmtId="0" fontId="70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vertical="top" wrapText="1"/>
    </xf>
    <xf numFmtId="0" fontId="67" fillId="2" borderId="83" xfId="6" applyFont="1" applyFill="1" applyBorder="1" applyAlignment="1">
      <alignment vertical="center" wrapText="1"/>
    </xf>
    <xf numFmtId="0" fontId="67" fillId="2" borderId="88" xfId="6" applyFont="1" applyFill="1" applyBorder="1" applyAlignment="1">
      <alignment vertical="center" wrapText="1"/>
    </xf>
    <xf numFmtId="0" fontId="69" fillId="2" borderId="81" xfId="6" applyFont="1" applyFill="1" applyBorder="1" applyAlignment="1">
      <alignment horizontal="center" vertical="center" wrapText="1"/>
    </xf>
    <xf numFmtId="0" fontId="67" fillId="2" borderId="55" xfId="6" applyFont="1" applyFill="1" applyBorder="1" applyAlignment="1">
      <alignment horizontal="center" vertical="center" wrapText="1"/>
    </xf>
    <xf numFmtId="0" fontId="69" fillId="2" borderId="82" xfId="6" applyFont="1" applyFill="1" applyBorder="1" applyAlignment="1">
      <alignment horizontal="center" vertical="center"/>
    </xf>
    <xf numFmtId="0" fontId="10" fillId="0" borderId="22" xfId="6" applyBorder="1" applyAlignment="1"/>
    <xf numFmtId="0" fontId="69" fillId="2" borderId="46" xfId="6" applyFont="1" applyFill="1" applyBorder="1" applyAlignment="1">
      <alignment horizontal="center" vertical="center"/>
    </xf>
    <xf numFmtId="0" fontId="67" fillId="0" borderId="47" xfId="6" applyFont="1" applyBorder="1" applyAlignment="1">
      <alignment horizontal="center" vertical="center"/>
    </xf>
    <xf numFmtId="0" fontId="67" fillId="0" borderId="48" xfId="6" applyFont="1" applyBorder="1" applyAlignment="1">
      <alignment horizontal="center" vertical="center"/>
    </xf>
    <xf numFmtId="0" fontId="67" fillId="2" borderId="82" xfId="6" applyFont="1" applyFill="1" applyBorder="1" applyAlignment="1">
      <alignment vertical="center" wrapText="1"/>
    </xf>
    <xf numFmtId="0" fontId="67" fillId="2" borderId="87" xfId="6" applyFont="1" applyFill="1" applyBorder="1" applyAlignment="1">
      <alignment vertical="center" wrapText="1"/>
    </xf>
  </cellXfs>
  <cellStyles count="8">
    <cellStyle name="一般" xfId="0" builtinId="0"/>
    <cellStyle name="一般 2" xfId="1" xr:uid="{00000000-0005-0000-0000-000001000000}"/>
    <cellStyle name="一般 3" xfId="2" xr:uid="{00000000-0005-0000-0000-000002000000}"/>
    <cellStyle name="一般 4" xfId="4" xr:uid="{00000000-0005-0000-0000-000003000000}"/>
    <cellStyle name="一般 5" xfId="6" xr:uid="{00000000-0005-0000-0000-000004000000}"/>
    <cellStyle name="千分位" xfId="3" builtinId="3"/>
    <cellStyle name="千分位 2" xfId="5" xr:uid="{00000000-0005-0000-0000-000006000000}"/>
    <cellStyle name="千分位[0] 2" xfId="7" xr:uid="{00000000-0005-0000-0000-000007000000}"/>
  </cellStyles>
  <dxfs count="20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BEF"/>
      <color rgb="FFFFF3FF"/>
      <color rgb="FFCDFFDA"/>
      <color rgb="FFFFFFCC"/>
      <color rgb="FFFFCCFF"/>
      <color rgb="FFFF99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79376</xdr:colOff>
      <xdr:row>0</xdr:row>
      <xdr:rowOff>59532</xdr:rowOff>
    </xdr:from>
    <xdr:to>
      <xdr:col>3</xdr:col>
      <xdr:colOff>66262</xdr:colOff>
      <xdr:row>1</xdr:row>
      <xdr:rowOff>476250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6" y="59532"/>
          <a:ext cx="1048527" cy="8929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142554</xdr:rowOff>
    </xdr:from>
    <xdr:ext cx="428835" cy="16107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0" y="799779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0</xdr:colOff>
      <xdr:row>36</xdr:row>
      <xdr:rowOff>19050</xdr:rowOff>
    </xdr:from>
    <xdr:to>
      <xdr:col>1</xdr:col>
      <xdr:colOff>9525</xdr:colOff>
      <xdr:row>39</xdr:row>
      <xdr:rowOff>9525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0" y="5019675"/>
          <a:ext cx="68580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190500</xdr:colOff>
      <xdr:row>36</xdr:row>
      <xdr:rowOff>9525</xdr:rowOff>
    </xdr:from>
    <xdr:to>
      <xdr:col>0</xdr:col>
      <xdr:colOff>666750</xdr:colOff>
      <xdr:row>37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90500" y="50101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38</xdr:row>
      <xdr:rowOff>0</xdr:rowOff>
    </xdr:from>
    <xdr:ext cx="428835" cy="16107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0" y="530542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19050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twoCellAnchor>
    <xdr:from>
      <xdr:col>0</xdr:col>
      <xdr:colOff>38878</xdr:colOff>
      <xdr:row>69</xdr:row>
      <xdr:rowOff>58317</xdr:rowOff>
    </xdr:from>
    <xdr:to>
      <xdr:col>25</xdr:col>
      <xdr:colOff>362173</xdr:colOff>
      <xdr:row>75</xdr:row>
      <xdr:rowOff>181184</xdr:rowOff>
    </xdr:to>
    <xdr:sp macro="" textlink="">
      <xdr:nvSpPr>
        <xdr:cNvPr id="10" name="文字方塊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8878" y="9690230"/>
          <a:ext cx="13133448" cy="11142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lnSpc>
              <a:spcPts val="900"/>
            </a:lnSpc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勞工保險條例第</a:t>
          </a:r>
          <a:r>
            <a:rPr lang="en-US" altLang="zh-TW" sz="800">
              <a:solidFill>
                <a:sysClr val="windowText" lastClr="000000"/>
              </a:solidFill>
            </a:rPr>
            <a:t>6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項第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款至第</a:t>
          </a:r>
          <a:r>
            <a:rPr lang="en-US" altLang="zh-TW" sz="800">
              <a:solidFill>
                <a:sysClr val="windowText" lastClr="000000"/>
              </a:solidFill>
            </a:rPr>
            <a:t>5</a:t>
          </a:r>
          <a:r>
            <a:rPr lang="zh-TW" altLang="en-US" sz="800">
              <a:solidFill>
                <a:sysClr val="windowText" lastClr="000000"/>
              </a:solidFill>
            </a:rPr>
            <a:t>款及第</a:t>
          </a:r>
          <a:r>
            <a:rPr lang="en-US" altLang="zh-TW" sz="800">
              <a:solidFill>
                <a:sysClr val="windowText" lastClr="000000"/>
              </a:solidFill>
            </a:rPr>
            <a:t>8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項第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款至第</a:t>
          </a:r>
          <a:r>
            <a:rPr lang="en-US" altLang="zh-TW" sz="800">
              <a:solidFill>
                <a:sysClr val="windowText" lastClr="000000"/>
              </a:solidFill>
            </a:rPr>
            <a:t>3</a:t>
          </a:r>
          <a:r>
            <a:rPr lang="zh-TW" altLang="en-US" sz="800">
              <a:solidFill>
                <a:sysClr val="windowText" lastClr="000000"/>
              </a:solidFill>
            </a:rPr>
            <a:t>款規定之被保險人同時符合就業保險法第</a:t>
          </a:r>
          <a:r>
            <a:rPr lang="en-US" altLang="zh-TW" sz="800">
              <a:solidFill>
                <a:sysClr val="windowText" lastClr="000000"/>
              </a:solidFill>
            </a:rPr>
            <a:t>5</a:t>
          </a:r>
          <a:r>
            <a:rPr lang="zh-TW" altLang="en-US" sz="800">
              <a:solidFill>
                <a:sysClr val="windowText" lastClr="000000"/>
              </a:solidFill>
            </a:rPr>
            <a:t>條規定者，適用本表負擔保險費。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勞工保險普通事故保險費率自</a:t>
          </a:r>
          <a:r>
            <a:rPr lang="en-US" altLang="zh-TW" sz="800">
              <a:solidFill>
                <a:sysClr val="windowText" lastClr="000000"/>
              </a:solidFill>
            </a:rPr>
            <a:t>112</a:t>
          </a:r>
          <a:r>
            <a:rPr lang="zh-TW" altLang="en-US" sz="800">
              <a:solidFill>
                <a:sysClr val="windowText" lastClr="000000"/>
              </a:solidFill>
            </a:rPr>
            <a:t>年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月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日起由</a:t>
          </a:r>
          <a:r>
            <a:rPr lang="en-US" altLang="zh-TW" sz="800">
              <a:solidFill>
                <a:sysClr val="windowText" lastClr="000000"/>
              </a:solidFill>
            </a:rPr>
            <a:t>11.5%</a:t>
          </a:r>
          <a:r>
            <a:rPr lang="zh-TW" altLang="en-US" sz="800">
              <a:solidFill>
                <a:sysClr val="windowText" lastClr="000000"/>
              </a:solidFill>
            </a:rPr>
            <a:t>調整為</a:t>
          </a:r>
          <a:r>
            <a:rPr lang="en-US" altLang="zh-TW" sz="800">
              <a:solidFill>
                <a:sysClr val="windowText" lastClr="000000"/>
              </a:solidFill>
            </a:rPr>
            <a:t>12%</a:t>
          </a:r>
          <a:r>
            <a:rPr lang="zh-TW" altLang="en-US" sz="800">
              <a:solidFill>
                <a:sysClr val="windowText" lastClr="000000"/>
              </a:solidFill>
            </a:rPr>
            <a:t>，適用就業保險法之勞工保險被保險人，其勞工保險普通事故保險費率依該法</a:t>
          </a:r>
          <a:r>
            <a:rPr lang="en-US" altLang="zh-TW" sz="800">
              <a:solidFill>
                <a:sysClr val="windowText" lastClr="000000"/>
              </a:solidFill>
            </a:rPr>
            <a:t>41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2</a:t>
          </a:r>
          <a:r>
            <a:rPr lang="zh-TW" altLang="en-US" sz="800">
              <a:solidFill>
                <a:sysClr val="windowText" lastClr="000000"/>
              </a:solidFill>
            </a:rPr>
            <a:t>項規定調降</a:t>
          </a:r>
          <a:r>
            <a:rPr lang="en-US" altLang="zh-TW" sz="800">
              <a:solidFill>
                <a:sysClr val="windowText" lastClr="000000"/>
              </a:solidFill>
            </a:rPr>
            <a:t>1%</a:t>
          </a:r>
          <a:r>
            <a:rPr lang="zh-TW" altLang="en-US" sz="800">
              <a:solidFill>
                <a:sysClr val="windowText" lastClr="000000"/>
              </a:solidFill>
            </a:rPr>
            <a:t>，亦即表列保險費金額係依現行勞工保險普通事故保險費率</a:t>
          </a:r>
          <a:r>
            <a:rPr lang="en-US" altLang="zh-TW" sz="800">
              <a:solidFill>
                <a:sysClr val="windowText" lastClr="000000"/>
              </a:solidFill>
            </a:rPr>
            <a:t>10.5%</a:t>
          </a:r>
          <a:r>
            <a:rPr lang="zh-TW" altLang="en-US" sz="800">
              <a:solidFill>
                <a:sysClr val="windowText" lastClr="000000"/>
              </a:solidFill>
            </a:rPr>
            <a:t>，就業保險費率</a:t>
          </a:r>
          <a:r>
            <a:rPr lang="en-US" altLang="zh-TW" sz="800">
              <a:solidFill>
                <a:sysClr val="windowText" lastClr="000000"/>
              </a:solidFill>
            </a:rPr>
            <a:t>1%</a:t>
          </a:r>
          <a:r>
            <a:rPr lang="zh-TW" altLang="en-US" sz="800">
              <a:solidFill>
                <a:sysClr val="windowText" lastClr="000000"/>
              </a:solidFill>
            </a:rPr>
            <a:t>，按被保險人負擔</a:t>
          </a:r>
          <a:r>
            <a:rPr lang="en-US" altLang="zh-TW" sz="800">
              <a:solidFill>
                <a:sysClr val="windowText" lastClr="000000"/>
              </a:solidFill>
            </a:rPr>
            <a:t>20%</a:t>
          </a:r>
          <a:r>
            <a:rPr lang="zh-TW" altLang="en-US" sz="800">
              <a:solidFill>
                <a:sysClr val="windowText" lastClr="000000"/>
              </a:solidFill>
            </a:rPr>
            <a:t>，投保單位負擔</a:t>
          </a:r>
          <a:r>
            <a:rPr lang="en-US" altLang="zh-TW" sz="800">
              <a:solidFill>
                <a:sysClr val="windowText" lastClr="000000"/>
              </a:solidFill>
            </a:rPr>
            <a:t>70%</a:t>
          </a:r>
          <a:r>
            <a:rPr lang="zh-TW" altLang="en-US" sz="800">
              <a:solidFill>
                <a:sysClr val="windowText" lastClr="000000"/>
              </a:solidFill>
            </a:rPr>
            <a:t>之比例計算。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lnSpc>
              <a:spcPts val="900"/>
            </a:lnSpc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本表投保薪資等級金額錄自勞動部</a:t>
          </a:r>
          <a:r>
            <a:rPr lang="en-US" altLang="zh-TW" sz="800">
              <a:solidFill>
                <a:sysClr val="windowText" lastClr="000000"/>
              </a:solidFill>
            </a:rPr>
            <a:t>111</a:t>
          </a:r>
          <a:r>
            <a:rPr lang="zh-TW" altLang="en-US" sz="800">
              <a:solidFill>
                <a:sysClr val="windowText" lastClr="000000"/>
              </a:solidFill>
            </a:rPr>
            <a:t>年</a:t>
          </a:r>
          <a:r>
            <a:rPr lang="en-US" altLang="zh-TW" sz="800">
              <a:solidFill>
                <a:sysClr val="windowText" lastClr="000000"/>
              </a:solidFill>
            </a:rPr>
            <a:t>10</a:t>
          </a:r>
          <a:r>
            <a:rPr lang="zh-TW" altLang="en-US" sz="800">
              <a:solidFill>
                <a:sysClr val="windowText" lastClr="000000"/>
              </a:solidFill>
            </a:rPr>
            <a:t>月</a:t>
          </a:r>
          <a:r>
            <a:rPr lang="en-US" altLang="zh-TW" sz="800">
              <a:solidFill>
                <a:sysClr val="windowText" lastClr="000000"/>
              </a:solidFill>
            </a:rPr>
            <a:t>26</a:t>
          </a:r>
          <a:r>
            <a:rPr lang="zh-TW" altLang="en-US" sz="800">
              <a:solidFill>
                <a:sysClr val="windowText" lastClr="000000"/>
              </a:solidFill>
            </a:rPr>
            <a:t>日勞動保</a:t>
          </a:r>
          <a:r>
            <a:rPr lang="en-US" altLang="zh-TW" sz="800">
              <a:solidFill>
                <a:sysClr val="windowText" lastClr="000000"/>
              </a:solidFill>
            </a:rPr>
            <a:t>2</a:t>
          </a:r>
          <a:r>
            <a:rPr lang="zh-TW" altLang="en-US" sz="800">
              <a:solidFill>
                <a:sysClr val="windowText" lastClr="000000"/>
              </a:solidFill>
            </a:rPr>
            <a:t>字第</a:t>
          </a:r>
          <a:r>
            <a:rPr lang="en-US" altLang="zh-TW" sz="800">
              <a:solidFill>
                <a:sysClr val="windowText" lastClr="000000"/>
              </a:solidFill>
            </a:rPr>
            <a:t>1110150621</a:t>
          </a:r>
          <a:r>
            <a:rPr lang="zh-TW" altLang="en-US" sz="800">
              <a:solidFill>
                <a:sysClr val="windowText" lastClr="000000"/>
              </a:solidFill>
            </a:rPr>
            <a:t>號令修正發布之「勞工保險投保薪資分級表」。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lnSpc>
              <a:spcPts val="800"/>
            </a:lnSpc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有關被保險人與投保單位應負擔之勞工保險普通事故保險費、職業災害保險費及就業保險費詳細金額，請利用本局網站</a:t>
          </a:r>
          <a:r>
            <a:rPr lang="en-US" altLang="zh-TW" sz="800">
              <a:solidFill>
                <a:sysClr val="windowText" lastClr="000000"/>
              </a:solidFill>
            </a:rPr>
            <a:t>(www.bli.gov.tw)</a:t>
          </a:r>
          <a:r>
            <a:rPr lang="zh-TW" altLang="en-US" sz="800">
              <a:solidFill>
                <a:sysClr val="windowText" lastClr="000000"/>
              </a:solidFill>
            </a:rPr>
            <a:t>首頁</a:t>
          </a:r>
          <a:r>
            <a:rPr lang="en-US" altLang="zh-TW" sz="800">
              <a:solidFill>
                <a:sysClr val="windowText" lastClr="000000"/>
              </a:solidFill>
            </a:rPr>
            <a:t>-</a:t>
          </a:r>
          <a:r>
            <a:rPr lang="zh-TW" altLang="en-US" sz="800">
              <a:solidFill>
                <a:sysClr val="windowText" lastClr="000000"/>
              </a:solidFill>
            </a:rPr>
            <a:t>大家常用的服務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常用書表下載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保險費分擔表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一般單位保險費分擔金額表查詢， 或利用便民服務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簡易試算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勞保、就保個人保險費試算項下查詢。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m.hpa.gov.tw/Users/elizawu/AppData/Local/Microsoft/Windows/Temporary%20Internet%20Files/Content.Outlook/NXJHRQ80/0820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m.hpa.gov.tw/KM/File/DownFormFile/202111110444108619/&#32147;&#36027;&#34920;08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總表"/>
      <sheetName val="衛生局"/>
      <sheetName val="工作酬金"/>
      <sheetName val="醫院"/>
      <sheetName val="清單"/>
    </sheetNames>
    <sheetDataSet>
      <sheetData sheetId="0"/>
      <sheetData sheetId="1">
        <row r="5">
          <cell r="D5">
            <v>35750</v>
          </cell>
        </row>
      </sheetData>
      <sheetData sheetId="2"/>
      <sheetData sheetId="3">
        <row r="5">
          <cell r="D5">
            <v>39560</v>
          </cell>
        </row>
      </sheetData>
      <sheetData sheetId="4">
        <row r="2">
          <cell r="M2">
            <v>22000</v>
          </cell>
          <cell r="N2">
            <v>997</v>
          </cell>
          <cell r="O2">
            <v>1320</v>
          </cell>
          <cell r="P2">
            <v>1617</v>
          </cell>
          <cell r="Q2" t="str">
            <v>外聘</v>
          </cell>
        </row>
        <row r="3">
          <cell r="M3">
            <v>22800</v>
          </cell>
          <cell r="N3">
            <v>1033</v>
          </cell>
          <cell r="O3">
            <v>1368</v>
          </cell>
          <cell r="P3">
            <v>1676</v>
          </cell>
          <cell r="Q3" t="str">
            <v>內聘</v>
          </cell>
        </row>
        <row r="4">
          <cell r="M4">
            <v>24000</v>
          </cell>
          <cell r="N4">
            <v>1087</v>
          </cell>
          <cell r="O4">
            <v>1440</v>
          </cell>
          <cell r="P4">
            <v>1764</v>
          </cell>
        </row>
        <row r="5">
          <cell r="M5">
            <v>25200</v>
          </cell>
          <cell r="N5">
            <v>1142</v>
          </cell>
          <cell r="O5">
            <v>1512</v>
          </cell>
          <cell r="P5">
            <v>1852</v>
          </cell>
        </row>
        <row r="6">
          <cell r="M6">
            <v>26400</v>
          </cell>
          <cell r="N6">
            <v>1196</v>
          </cell>
          <cell r="O6">
            <v>1584</v>
          </cell>
          <cell r="P6">
            <v>1941</v>
          </cell>
        </row>
        <row r="7">
          <cell r="M7">
            <v>27600</v>
          </cell>
          <cell r="N7">
            <v>1250</v>
          </cell>
          <cell r="O7">
            <v>1656</v>
          </cell>
          <cell r="P7">
            <v>2028</v>
          </cell>
        </row>
        <row r="8">
          <cell r="M8">
            <v>28800</v>
          </cell>
          <cell r="N8">
            <v>1305</v>
          </cell>
          <cell r="O8">
            <v>1728</v>
          </cell>
          <cell r="P8">
            <v>2117</v>
          </cell>
        </row>
        <row r="9">
          <cell r="M9">
            <v>30300</v>
          </cell>
          <cell r="N9">
            <v>1373</v>
          </cell>
          <cell r="O9">
            <v>1818</v>
          </cell>
          <cell r="P9">
            <v>2227</v>
          </cell>
        </row>
        <row r="10">
          <cell r="M10">
            <v>31800</v>
          </cell>
          <cell r="N10">
            <v>1441</v>
          </cell>
          <cell r="O10">
            <v>1908</v>
          </cell>
          <cell r="P10">
            <v>2338</v>
          </cell>
        </row>
        <row r="11">
          <cell r="M11">
            <v>33300</v>
          </cell>
          <cell r="N11">
            <v>1509</v>
          </cell>
          <cell r="O11">
            <v>1998</v>
          </cell>
          <cell r="P11">
            <v>2447</v>
          </cell>
        </row>
        <row r="12">
          <cell r="M12">
            <v>34800</v>
          </cell>
          <cell r="N12">
            <v>1577</v>
          </cell>
          <cell r="O12">
            <v>2088</v>
          </cell>
          <cell r="P12">
            <v>2558</v>
          </cell>
        </row>
        <row r="13">
          <cell r="M13">
            <v>36300</v>
          </cell>
          <cell r="N13">
            <v>1645</v>
          </cell>
          <cell r="O13">
            <v>2178</v>
          </cell>
          <cell r="P13">
            <v>2668</v>
          </cell>
        </row>
        <row r="14">
          <cell r="M14">
            <v>38200</v>
          </cell>
          <cell r="N14">
            <v>1731</v>
          </cell>
          <cell r="O14">
            <v>2292</v>
          </cell>
          <cell r="P14">
            <v>2807</v>
          </cell>
        </row>
        <row r="15">
          <cell r="M15">
            <v>40100</v>
          </cell>
          <cell r="N15">
            <v>1817</v>
          </cell>
          <cell r="O15">
            <v>2406</v>
          </cell>
          <cell r="P15">
            <v>2948</v>
          </cell>
        </row>
        <row r="16">
          <cell r="M16">
            <v>42000</v>
          </cell>
          <cell r="N16">
            <v>1903</v>
          </cell>
          <cell r="O16">
            <v>2520</v>
          </cell>
          <cell r="P16">
            <v>3087</v>
          </cell>
        </row>
        <row r="17">
          <cell r="M17">
            <v>43900</v>
          </cell>
          <cell r="N17">
            <v>1989</v>
          </cell>
          <cell r="O17">
            <v>2634</v>
          </cell>
          <cell r="P17">
            <v>3226</v>
          </cell>
        </row>
        <row r="18">
          <cell r="M18">
            <v>45800</v>
          </cell>
          <cell r="N18">
            <v>2075</v>
          </cell>
          <cell r="O18">
            <v>2748</v>
          </cell>
          <cell r="P18">
            <v>3367</v>
          </cell>
        </row>
        <row r="19">
          <cell r="M19">
            <v>48200</v>
          </cell>
          <cell r="N19">
            <v>2184</v>
          </cell>
          <cell r="O19">
            <v>2892</v>
          </cell>
          <cell r="P19">
            <v>3367</v>
          </cell>
        </row>
        <row r="20">
          <cell r="M20">
            <v>50600</v>
          </cell>
          <cell r="N20">
            <v>2292</v>
          </cell>
          <cell r="O20">
            <v>3036</v>
          </cell>
          <cell r="P20">
            <v>3367</v>
          </cell>
        </row>
        <row r="21">
          <cell r="M21">
            <v>53000</v>
          </cell>
          <cell r="N21">
            <v>2401</v>
          </cell>
          <cell r="O21">
            <v>3180</v>
          </cell>
          <cell r="P21">
            <v>3367</v>
          </cell>
        </row>
        <row r="22">
          <cell r="M22">
            <v>55400</v>
          </cell>
          <cell r="N22">
            <v>2510</v>
          </cell>
          <cell r="O22">
            <v>3324</v>
          </cell>
          <cell r="P22">
            <v>3367</v>
          </cell>
        </row>
        <row r="23">
          <cell r="M23">
            <v>57800</v>
          </cell>
          <cell r="N23">
            <v>2619</v>
          </cell>
          <cell r="O23">
            <v>3468</v>
          </cell>
          <cell r="P23">
            <v>3367</v>
          </cell>
        </row>
        <row r="24">
          <cell r="M24">
            <v>60800</v>
          </cell>
          <cell r="N24">
            <v>2755</v>
          </cell>
          <cell r="O24">
            <v>3648</v>
          </cell>
          <cell r="P24">
            <v>3367</v>
          </cell>
        </row>
        <row r="25">
          <cell r="M25">
            <v>63800</v>
          </cell>
          <cell r="N25">
            <v>2890</v>
          </cell>
          <cell r="O25">
            <v>3828</v>
          </cell>
          <cell r="P25">
            <v>3367</v>
          </cell>
        </row>
        <row r="26">
          <cell r="M26">
            <v>66800</v>
          </cell>
          <cell r="N26">
            <v>3026</v>
          </cell>
          <cell r="O26">
            <v>4008</v>
          </cell>
          <cell r="P26">
            <v>3367</v>
          </cell>
        </row>
        <row r="27">
          <cell r="M27">
            <v>69800</v>
          </cell>
          <cell r="N27">
            <v>3162</v>
          </cell>
          <cell r="O27">
            <v>4188</v>
          </cell>
          <cell r="P27">
            <v>3367</v>
          </cell>
        </row>
        <row r="28">
          <cell r="M28">
            <v>72800</v>
          </cell>
          <cell r="N28">
            <v>3298</v>
          </cell>
          <cell r="O28">
            <v>4368</v>
          </cell>
          <cell r="P28">
            <v>3367</v>
          </cell>
        </row>
        <row r="29">
          <cell r="M29">
            <v>76500</v>
          </cell>
          <cell r="N29">
            <v>3466</v>
          </cell>
          <cell r="O29">
            <v>4590</v>
          </cell>
          <cell r="P29">
            <v>3367</v>
          </cell>
        </row>
        <row r="30">
          <cell r="M30">
            <v>80200</v>
          </cell>
          <cell r="N30">
            <v>3633</v>
          </cell>
          <cell r="O30">
            <v>4812</v>
          </cell>
          <cell r="P30">
            <v>3367</v>
          </cell>
        </row>
        <row r="31">
          <cell r="M31">
            <v>83900</v>
          </cell>
          <cell r="N31">
            <v>3801</v>
          </cell>
          <cell r="O31">
            <v>5034</v>
          </cell>
          <cell r="P31">
            <v>3367</v>
          </cell>
        </row>
        <row r="32">
          <cell r="M32">
            <v>87600</v>
          </cell>
          <cell r="N32">
            <v>3969</v>
          </cell>
          <cell r="O32">
            <v>5256</v>
          </cell>
          <cell r="P32">
            <v>3367</v>
          </cell>
        </row>
        <row r="33">
          <cell r="M33">
            <v>92100</v>
          </cell>
          <cell r="N33">
            <v>4173</v>
          </cell>
          <cell r="O33">
            <v>5526</v>
          </cell>
          <cell r="P33">
            <v>3367</v>
          </cell>
        </row>
        <row r="34">
          <cell r="M34">
            <v>96600</v>
          </cell>
          <cell r="N34">
            <v>4377</v>
          </cell>
          <cell r="O34">
            <v>5796</v>
          </cell>
          <cell r="P34">
            <v>3367</v>
          </cell>
        </row>
        <row r="35">
          <cell r="M35">
            <v>101100</v>
          </cell>
          <cell r="N35">
            <v>4580</v>
          </cell>
          <cell r="O35">
            <v>6066</v>
          </cell>
          <cell r="P35">
            <v>3367</v>
          </cell>
        </row>
        <row r="36">
          <cell r="M36">
            <v>105600</v>
          </cell>
          <cell r="N36">
            <v>4784</v>
          </cell>
          <cell r="O36">
            <v>6336</v>
          </cell>
          <cell r="P36">
            <v>3367</v>
          </cell>
        </row>
        <row r="37">
          <cell r="M37">
            <v>110100</v>
          </cell>
          <cell r="N37">
            <v>4988</v>
          </cell>
          <cell r="O37">
            <v>6606</v>
          </cell>
          <cell r="P37">
            <v>3367</v>
          </cell>
        </row>
        <row r="38">
          <cell r="M38">
            <v>115500</v>
          </cell>
          <cell r="N38">
            <v>5233</v>
          </cell>
          <cell r="O38">
            <v>6930</v>
          </cell>
          <cell r="P38">
            <v>3367</v>
          </cell>
        </row>
        <row r="39">
          <cell r="M39">
            <v>120900</v>
          </cell>
          <cell r="N39">
            <v>5477</v>
          </cell>
          <cell r="O39">
            <v>7254</v>
          </cell>
          <cell r="P39">
            <v>3367</v>
          </cell>
        </row>
        <row r="40">
          <cell r="M40">
            <v>126300</v>
          </cell>
          <cell r="N40">
            <v>5722</v>
          </cell>
          <cell r="O40">
            <v>7578</v>
          </cell>
          <cell r="P40">
            <v>3367</v>
          </cell>
        </row>
        <row r="41">
          <cell r="M41">
            <v>131700</v>
          </cell>
          <cell r="N41">
            <v>5967</v>
          </cell>
          <cell r="O41">
            <v>7902</v>
          </cell>
          <cell r="P41">
            <v>3367</v>
          </cell>
        </row>
        <row r="42">
          <cell r="M42">
            <v>137100</v>
          </cell>
          <cell r="N42">
            <v>6211</v>
          </cell>
          <cell r="O42">
            <v>8226</v>
          </cell>
          <cell r="P42">
            <v>3367</v>
          </cell>
        </row>
        <row r="43">
          <cell r="M43">
            <v>142500</v>
          </cell>
          <cell r="N43">
            <v>6456</v>
          </cell>
          <cell r="O43">
            <v>8550</v>
          </cell>
          <cell r="P43">
            <v>3367</v>
          </cell>
        </row>
        <row r="44">
          <cell r="M44">
            <v>147900</v>
          </cell>
          <cell r="N44">
            <v>6701</v>
          </cell>
          <cell r="O44">
            <v>8874</v>
          </cell>
          <cell r="P44">
            <v>3367</v>
          </cell>
        </row>
        <row r="45">
          <cell r="M45">
            <v>150000</v>
          </cell>
          <cell r="N45">
            <v>6796</v>
          </cell>
          <cell r="O45">
            <v>9000</v>
          </cell>
          <cell r="P45">
            <v>3367</v>
          </cell>
        </row>
        <row r="46">
          <cell r="M46">
            <v>156400</v>
          </cell>
          <cell r="N46">
            <v>7086</v>
          </cell>
          <cell r="O46">
            <v>9384</v>
          </cell>
          <cell r="P46">
            <v>3367</v>
          </cell>
        </row>
        <row r="47">
          <cell r="M47">
            <v>162800</v>
          </cell>
          <cell r="N47">
            <v>7376</v>
          </cell>
          <cell r="O47">
            <v>9768</v>
          </cell>
          <cell r="P47">
            <v>3367</v>
          </cell>
        </row>
        <row r="48">
          <cell r="M48">
            <v>169200</v>
          </cell>
          <cell r="N48">
            <v>7666</v>
          </cell>
          <cell r="O48">
            <v>10152</v>
          </cell>
          <cell r="P48">
            <v>3367</v>
          </cell>
        </row>
        <row r="49">
          <cell r="M49">
            <v>175600</v>
          </cell>
          <cell r="N49">
            <v>7956</v>
          </cell>
          <cell r="O49">
            <v>10536</v>
          </cell>
          <cell r="P49">
            <v>3367</v>
          </cell>
        </row>
        <row r="50">
          <cell r="M50">
            <v>182000</v>
          </cell>
          <cell r="N50">
            <v>8246</v>
          </cell>
          <cell r="O50">
            <v>10920</v>
          </cell>
          <cell r="P50">
            <v>3367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總表"/>
      <sheetName val="衛生局"/>
      <sheetName val="醫院1"/>
      <sheetName val="醫院2"/>
      <sheetName val="清單"/>
      <sheetName val="酬金"/>
    </sheetNames>
    <sheetDataSet>
      <sheetData sheetId="0"/>
      <sheetData sheetId="1"/>
      <sheetData sheetId="2"/>
      <sheetData sheetId="3"/>
      <sheetData sheetId="4">
        <row r="2">
          <cell r="R2" t="str">
            <v>外聘</v>
          </cell>
        </row>
        <row r="3">
          <cell r="R3" t="str">
            <v>內聘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zoomScale="78" zoomScaleNormal="78" workbookViewId="0">
      <pane ySplit="3" topLeftCell="A4" activePane="bottomLeft" state="frozen"/>
      <selection activeCell="F12" sqref="F12"/>
      <selection pane="bottomLeft" activeCell="L27" sqref="L27"/>
    </sheetView>
  </sheetViews>
  <sheetFormatPr defaultColWidth="8.88671875" defaultRowHeight="15.6"/>
  <cols>
    <col min="1" max="1" width="4.88671875" style="55" customWidth="1"/>
    <col min="2" max="4" width="4.44140625" style="55" customWidth="1"/>
    <col min="5" max="5" width="13.109375" style="59" customWidth="1"/>
    <col min="6" max="6" width="10.21875" style="64" customWidth="1"/>
    <col min="7" max="7" width="10" style="55" customWidth="1"/>
    <col min="8" max="8" width="15.21875" style="60" customWidth="1"/>
    <col min="9" max="9" width="53.6640625" style="61" customWidth="1"/>
    <col min="10" max="10" width="14.44140625" style="55" customWidth="1"/>
    <col min="11" max="11" width="20.44140625" style="55" customWidth="1"/>
    <col min="12" max="12" width="18.33203125" style="55" customWidth="1"/>
    <col min="13" max="13" width="15.44140625" style="55" customWidth="1"/>
    <col min="14" max="14" width="20.109375" style="55" customWidth="1"/>
    <col min="15" max="16" width="8.88671875" style="55" customWidth="1"/>
    <col min="17" max="16384" width="8.88671875" style="55"/>
  </cols>
  <sheetData>
    <row r="1" spans="1:16" ht="37.5" customHeight="1" thickTop="1" thickBot="1">
      <c r="A1" s="404" t="s">
        <v>193</v>
      </c>
      <c r="B1" s="405"/>
      <c r="C1" s="405"/>
      <c r="D1" s="405"/>
      <c r="E1" s="405"/>
      <c r="F1" s="405"/>
      <c r="G1" s="405"/>
      <c r="H1" s="405"/>
      <c r="I1" s="406"/>
      <c r="J1" s="57"/>
      <c r="L1" s="373" t="s">
        <v>135</v>
      </c>
      <c r="M1" s="374"/>
      <c r="N1" s="375"/>
    </row>
    <row r="2" spans="1:16" ht="39.15" customHeight="1" thickBot="1">
      <c r="A2" s="407"/>
      <c r="B2" s="408"/>
      <c r="C2" s="408"/>
      <c r="D2" s="408"/>
      <c r="E2" s="408"/>
      <c r="F2" s="408"/>
      <c r="G2" s="408"/>
      <c r="H2" s="408"/>
      <c r="I2" s="409"/>
      <c r="J2" s="57"/>
      <c r="L2" s="149" t="s">
        <v>90</v>
      </c>
      <c r="M2" s="150" t="s">
        <v>134</v>
      </c>
      <c r="N2" s="151" t="s">
        <v>91</v>
      </c>
      <c r="P2" s="152" t="e">
        <f>#REF!+$H$22-人事表!$P$15-人事表!$P$19-人事表!$P$20-人事表!$AA$36</f>
        <v>#REF!</v>
      </c>
    </row>
    <row r="3" spans="1:16" ht="16.8" thickTop="1">
      <c r="A3" s="377" t="s">
        <v>0</v>
      </c>
      <c r="B3" s="378"/>
      <c r="C3" s="378"/>
      <c r="D3" s="378"/>
      <c r="E3" s="131" t="s">
        <v>1</v>
      </c>
      <c r="F3" s="132" t="s">
        <v>93</v>
      </c>
      <c r="G3" s="361" t="s">
        <v>2</v>
      </c>
      <c r="H3" s="131" t="s">
        <v>3</v>
      </c>
      <c r="I3" s="133" t="s">
        <v>4</v>
      </c>
      <c r="J3" s="56"/>
      <c r="K3" s="56"/>
      <c r="L3" s="56"/>
      <c r="M3" s="56"/>
    </row>
    <row r="4" spans="1:16" ht="16.2" customHeight="1">
      <c r="A4" s="381" t="s">
        <v>182</v>
      </c>
      <c r="B4" s="382"/>
      <c r="C4" s="382"/>
      <c r="D4" s="383"/>
      <c r="E4" s="410"/>
      <c r="F4" s="410"/>
      <c r="G4" s="410"/>
      <c r="H4" s="410"/>
      <c r="I4" s="411"/>
    </row>
    <row r="5" spans="1:16" ht="19.2" customHeight="1">
      <c r="A5" s="379" t="s">
        <v>8</v>
      </c>
      <c r="B5" s="380" t="s">
        <v>9</v>
      </c>
      <c r="C5" s="380"/>
      <c r="D5" s="380"/>
      <c r="E5" s="137">
        <v>380</v>
      </c>
      <c r="F5" s="237"/>
      <c r="G5" s="359" t="s">
        <v>7</v>
      </c>
      <c r="H5" s="137">
        <f t="shared" ref="H5:H21" si="0">E5*F5</f>
        <v>0</v>
      </c>
      <c r="I5" s="412" t="s">
        <v>186</v>
      </c>
    </row>
    <row r="6" spans="1:16" ht="19.2" customHeight="1">
      <c r="A6" s="379"/>
      <c r="B6" s="380" t="s">
        <v>10</v>
      </c>
      <c r="C6" s="380"/>
      <c r="D6" s="380"/>
      <c r="E6" s="356"/>
      <c r="F6" s="237"/>
      <c r="G6" s="359" t="s">
        <v>7</v>
      </c>
      <c r="H6" s="137">
        <f t="shared" si="0"/>
        <v>0</v>
      </c>
      <c r="I6" s="413"/>
    </row>
    <row r="7" spans="1:16" ht="16.2">
      <c r="A7" s="379"/>
      <c r="B7" s="380" t="s">
        <v>11</v>
      </c>
      <c r="C7" s="380"/>
      <c r="D7" s="380"/>
      <c r="E7" s="137">
        <v>1830</v>
      </c>
      <c r="F7" s="237"/>
      <c r="G7" s="359" t="s">
        <v>12</v>
      </c>
      <c r="H7" s="137">
        <f t="shared" si="0"/>
        <v>0</v>
      </c>
      <c r="I7" s="413"/>
    </row>
    <row r="8" spans="1:16" ht="16.2">
      <c r="A8" s="379"/>
      <c r="B8" s="380" t="s">
        <v>13</v>
      </c>
      <c r="C8" s="380"/>
      <c r="D8" s="380"/>
      <c r="E8" s="356"/>
      <c r="F8" s="237"/>
      <c r="G8" s="359" t="s">
        <v>12</v>
      </c>
      <c r="H8" s="137">
        <f t="shared" si="0"/>
        <v>0</v>
      </c>
      <c r="I8" s="413"/>
    </row>
    <row r="9" spans="1:16" ht="64.8">
      <c r="A9" s="379" t="s">
        <v>14</v>
      </c>
      <c r="B9" s="380"/>
      <c r="C9" s="380"/>
      <c r="D9" s="380"/>
      <c r="E9" s="357"/>
      <c r="F9" s="237"/>
      <c r="G9" s="359" t="s">
        <v>15</v>
      </c>
      <c r="H9" s="137">
        <f t="shared" si="0"/>
        <v>0</v>
      </c>
      <c r="I9" s="112" t="s">
        <v>187</v>
      </c>
    </row>
    <row r="10" spans="1:16" ht="17.100000000000001" customHeight="1">
      <c r="A10" s="379" t="s">
        <v>16</v>
      </c>
      <c r="B10" s="380" t="s">
        <v>17</v>
      </c>
      <c r="C10" s="380"/>
      <c r="D10" s="380"/>
      <c r="E10" s="138">
        <v>1000</v>
      </c>
      <c r="F10" s="238"/>
      <c r="G10" s="360" t="s">
        <v>18</v>
      </c>
      <c r="H10" s="137">
        <f t="shared" si="0"/>
        <v>0</v>
      </c>
      <c r="I10" s="412" t="s">
        <v>188</v>
      </c>
    </row>
    <row r="11" spans="1:16" s="62" customFormat="1" ht="20.25" customHeight="1">
      <c r="A11" s="379"/>
      <c r="B11" s="384" t="s">
        <v>19</v>
      </c>
      <c r="C11" s="384" t="s">
        <v>20</v>
      </c>
      <c r="D11" s="384"/>
      <c r="E11" s="138">
        <v>2000</v>
      </c>
      <c r="F11" s="237"/>
      <c r="G11" s="360" t="s">
        <v>18</v>
      </c>
      <c r="H11" s="137">
        <f t="shared" si="0"/>
        <v>0</v>
      </c>
      <c r="I11" s="413"/>
    </row>
    <row r="12" spans="1:16" s="62" customFormat="1" ht="52.5" customHeight="1">
      <c r="A12" s="379"/>
      <c r="B12" s="384"/>
      <c r="C12" s="384" t="s">
        <v>21</v>
      </c>
      <c r="D12" s="384"/>
      <c r="E12" s="138">
        <v>1500</v>
      </c>
      <c r="F12" s="237"/>
      <c r="G12" s="360" t="s">
        <v>18</v>
      </c>
      <c r="H12" s="137">
        <f t="shared" si="0"/>
        <v>0</v>
      </c>
      <c r="I12" s="413"/>
    </row>
    <row r="13" spans="1:16" ht="22.2" customHeight="1">
      <c r="A13" s="379"/>
      <c r="B13" s="380" t="s">
        <v>22</v>
      </c>
      <c r="C13" s="385" t="s">
        <v>23</v>
      </c>
      <c r="D13" s="385"/>
      <c r="E13" s="137">
        <v>500</v>
      </c>
      <c r="F13" s="237"/>
      <c r="G13" s="359" t="s">
        <v>24</v>
      </c>
      <c r="H13" s="137">
        <f t="shared" si="0"/>
        <v>0</v>
      </c>
      <c r="I13" s="413"/>
    </row>
    <row r="14" spans="1:16" ht="22.2" customHeight="1">
      <c r="A14" s="379"/>
      <c r="B14" s="380"/>
      <c r="C14" s="385"/>
      <c r="D14" s="385"/>
      <c r="E14" s="137">
        <v>1000</v>
      </c>
      <c r="F14" s="237"/>
      <c r="G14" s="359" t="s">
        <v>24</v>
      </c>
      <c r="H14" s="137">
        <f t="shared" si="0"/>
        <v>0</v>
      </c>
      <c r="I14" s="413"/>
    </row>
    <row r="15" spans="1:16" ht="22.2" customHeight="1">
      <c r="A15" s="379"/>
      <c r="B15" s="380"/>
      <c r="C15" s="385"/>
      <c r="D15" s="385"/>
      <c r="E15" s="137">
        <v>750</v>
      </c>
      <c r="F15" s="237"/>
      <c r="G15" s="359" t="s">
        <v>24</v>
      </c>
      <c r="H15" s="137">
        <f t="shared" si="0"/>
        <v>0</v>
      </c>
      <c r="I15" s="413"/>
    </row>
    <row r="16" spans="1:16" ht="64.8">
      <c r="A16" s="390" t="s">
        <v>180</v>
      </c>
      <c r="B16" s="380"/>
      <c r="C16" s="380"/>
      <c r="D16" s="380"/>
      <c r="E16" s="138">
        <f>人事表!O38</f>
        <v>0</v>
      </c>
      <c r="F16" s="139">
        <v>1</v>
      </c>
      <c r="G16" s="134" t="s">
        <v>5</v>
      </c>
      <c r="H16" s="138">
        <f t="shared" si="0"/>
        <v>0</v>
      </c>
      <c r="I16" s="110" t="s">
        <v>189</v>
      </c>
    </row>
    <row r="17" spans="1:11" ht="64.8">
      <c r="A17" s="379" t="s">
        <v>25</v>
      </c>
      <c r="B17" s="380"/>
      <c r="C17" s="380"/>
      <c r="D17" s="380"/>
      <c r="E17" s="138">
        <v>2000</v>
      </c>
      <c r="F17" s="237"/>
      <c r="G17" s="134" t="s">
        <v>138</v>
      </c>
      <c r="H17" s="137">
        <f t="shared" si="0"/>
        <v>0</v>
      </c>
      <c r="I17" s="111" t="s">
        <v>190</v>
      </c>
    </row>
    <row r="18" spans="1:11" ht="64.8">
      <c r="A18" s="379" t="s">
        <v>26</v>
      </c>
      <c r="B18" s="380"/>
      <c r="C18" s="380"/>
      <c r="D18" s="380"/>
      <c r="E18" s="357"/>
      <c r="F18" s="237"/>
      <c r="G18" s="188"/>
      <c r="H18" s="137">
        <f t="shared" si="0"/>
        <v>0</v>
      </c>
      <c r="I18" s="111" t="s">
        <v>191</v>
      </c>
    </row>
    <row r="19" spans="1:11" ht="30" customHeight="1">
      <c r="A19" s="379" t="s">
        <v>27</v>
      </c>
      <c r="B19" s="376" t="s">
        <v>28</v>
      </c>
      <c r="C19" s="376"/>
      <c r="D19" s="376"/>
      <c r="E19" s="357"/>
      <c r="F19" s="237"/>
      <c r="G19" s="188"/>
      <c r="H19" s="137">
        <f t="shared" si="0"/>
        <v>0</v>
      </c>
      <c r="I19" s="414" t="s">
        <v>192</v>
      </c>
    </row>
    <row r="20" spans="1:11" ht="30" customHeight="1">
      <c r="A20" s="379"/>
      <c r="B20" s="376" t="s">
        <v>28</v>
      </c>
      <c r="C20" s="376"/>
      <c r="D20" s="376"/>
      <c r="E20" s="357"/>
      <c r="F20" s="237"/>
      <c r="G20" s="188"/>
      <c r="H20" s="137">
        <f t="shared" si="0"/>
        <v>0</v>
      </c>
      <c r="I20" s="414"/>
    </row>
    <row r="21" spans="1:11" ht="30" customHeight="1">
      <c r="A21" s="379"/>
      <c r="B21" s="376" t="s">
        <v>28</v>
      </c>
      <c r="C21" s="376"/>
      <c r="D21" s="376"/>
      <c r="E21" s="357"/>
      <c r="F21" s="237"/>
      <c r="G21" s="188"/>
      <c r="H21" s="137">
        <f t="shared" si="0"/>
        <v>0</v>
      </c>
      <c r="I21" s="414"/>
    </row>
    <row r="22" spans="1:11" ht="25.2" customHeight="1">
      <c r="A22" s="391" t="s">
        <v>6</v>
      </c>
      <c r="B22" s="392"/>
      <c r="C22" s="392"/>
      <c r="D22" s="392"/>
      <c r="E22" s="140"/>
      <c r="F22" s="141"/>
      <c r="G22" s="142"/>
      <c r="H22" s="135">
        <f>SUM(H5:H21)</f>
        <v>0</v>
      </c>
      <c r="I22" s="136"/>
      <c r="K22" s="63"/>
    </row>
    <row r="23" spans="1:11" ht="19.5" customHeight="1">
      <c r="A23" s="396" t="s">
        <v>183</v>
      </c>
      <c r="B23" s="397"/>
      <c r="C23" s="397"/>
      <c r="D23" s="397"/>
      <c r="E23" s="143"/>
      <c r="F23" s="144"/>
      <c r="G23" s="145"/>
      <c r="H23" s="146"/>
      <c r="I23" s="147"/>
      <c r="J23" s="63"/>
      <c r="K23" s="1"/>
    </row>
    <row r="24" spans="1:11" ht="30" customHeight="1">
      <c r="A24" s="398" t="s">
        <v>184</v>
      </c>
      <c r="B24" s="393"/>
      <c r="C24" s="394"/>
      <c r="D24" s="395"/>
      <c r="E24" s="113"/>
      <c r="F24" s="139">
        <v>1</v>
      </c>
      <c r="G24" s="134" t="s">
        <v>5</v>
      </c>
      <c r="H24" s="137">
        <v>20000</v>
      </c>
      <c r="I24" s="401" t="s">
        <v>185</v>
      </c>
    </row>
    <row r="25" spans="1:11" ht="30" customHeight="1">
      <c r="A25" s="399"/>
      <c r="B25" s="393"/>
      <c r="C25" s="394"/>
      <c r="D25" s="395"/>
      <c r="E25" s="113"/>
      <c r="F25" s="139">
        <v>1</v>
      </c>
      <c r="G25" s="134" t="s">
        <v>5</v>
      </c>
      <c r="H25" s="137">
        <f>E25*F25</f>
        <v>0</v>
      </c>
      <c r="I25" s="402"/>
    </row>
    <row r="26" spans="1:11" ht="30" customHeight="1">
      <c r="A26" s="400"/>
      <c r="B26" s="362"/>
      <c r="C26" s="363"/>
      <c r="D26" s="364"/>
      <c r="E26" s="113"/>
      <c r="F26" s="139">
        <v>1</v>
      </c>
      <c r="G26" s="134" t="s">
        <v>5</v>
      </c>
      <c r="H26" s="137">
        <f>E26*F26</f>
        <v>0</v>
      </c>
      <c r="I26" s="403"/>
    </row>
    <row r="27" spans="1:11" ht="25.2" customHeight="1">
      <c r="A27" s="386" t="s">
        <v>6</v>
      </c>
      <c r="B27" s="387"/>
      <c r="C27" s="387"/>
      <c r="D27" s="387"/>
      <c r="E27" s="365"/>
      <c r="F27" s="366"/>
      <c r="G27" s="367"/>
      <c r="H27" s="368">
        <f>SUM(H23:H25)</f>
        <v>20000</v>
      </c>
      <c r="I27" s="369"/>
    </row>
    <row r="28" spans="1:11" s="58" customFormat="1" ht="25.2" customHeight="1" thickBot="1">
      <c r="A28" s="388" t="s">
        <v>89</v>
      </c>
      <c r="B28" s="389"/>
      <c r="C28" s="389"/>
      <c r="D28" s="389"/>
      <c r="E28" s="370"/>
      <c r="F28" s="371"/>
      <c r="G28" s="370"/>
      <c r="H28" s="372"/>
      <c r="I28" s="148"/>
    </row>
    <row r="29" spans="1:11" ht="16.2" thickTop="1"/>
    <row r="33" ht="80.400000000000006" customHeight="1"/>
    <row r="58" ht="16.2" customHeight="1"/>
    <row r="59" ht="16.2" customHeight="1"/>
  </sheetData>
  <sheetProtection formatCells="0" formatColumns="0" formatRows="0" insertColumns="0" insertRows="0" selectLockedCells="1"/>
  <dataConsolidate/>
  <mergeCells count="36">
    <mergeCell ref="I24:I26"/>
    <mergeCell ref="A1:I2"/>
    <mergeCell ref="B6:D6"/>
    <mergeCell ref="B7:D7"/>
    <mergeCell ref="B8:D8"/>
    <mergeCell ref="E4:I4"/>
    <mergeCell ref="A19:A21"/>
    <mergeCell ref="I5:I8"/>
    <mergeCell ref="I10:I15"/>
    <mergeCell ref="A17:D17"/>
    <mergeCell ref="A9:D9"/>
    <mergeCell ref="A10:A15"/>
    <mergeCell ref="B10:D10"/>
    <mergeCell ref="I19:I21"/>
    <mergeCell ref="B11:B12"/>
    <mergeCell ref="A27:D27"/>
    <mergeCell ref="A28:D28"/>
    <mergeCell ref="A16:D16"/>
    <mergeCell ref="A22:D22"/>
    <mergeCell ref="B24:D24"/>
    <mergeCell ref="B25:D25"/>
    <mergeCell ref="B19:D19"/>
    <mergeCell ref="A23:D23"/>
    <mergeCell ref="A24:A26"/>
    <mergeCell ref="L1:N1"/>
    <mergeCell ref="B20:D20"/>
    <mergeCell ref="B21:D21"/>
    <mergeCell ref="A3:D3"/>
    <mergeCell ref="A18:D18"/>
    <mergeCell ref="B5:D5"/>
    <mergeCell ref="A4:D4"/>
    <mergeCell ref="C11:D11"/>
    <mergeCell ref="C12:D12"/>
    <mergeCell ref="B13:B15"/>
    <mergeCell ref="C13:D15"/>
    <mergeCell ref="A5:A8"/>
  </mergeCells>
  <phoneticPr fontId="2" type="noConversion"/>
  <conditionalFormatting sqref="E24">
    <cfRule type="expression" dxfId="19" priority="4">
      <formula>"&gt;($P$2*15%)"</formula>
    </cfRule>
  </conditionalFormatting>
  <conditionalFormatting sqref="E25:E26">
    <cfRule type="expression" dxfId="18" priority="2">
      <formula>"&gt;($P$2*10%)"</formula>
    </cfRule>
  </conditionalFormatting>
  <dataValidations xWindow="501" yWindow="843" count="9">
    <dataValidation type="decimal" operator="lessThanOrEqual" allowBlank="1" showInputMessage="1" showErrorMessage="1" error="每人每次會議以新臺幣2,500元為上限。" prompt="每人每次會議以新臺幣2,500元為上限" sqref="E9" xr:uid="{00000000-0002-0000-0000-000000000000}">
      <formula1>2500</formula1>
    </dataValidation>
    <dataValidation type="decimal" operator="lessThanOrEqual" allowBlank="1" showInputMessage="1" showErrorMessage="1" error="最高得不超過3,000元" sqref="E5" xr:uid="{00000000-0002-0000-0000-000003000000}">
      <formula1>3000</formula1>
    </dataValidation>
    <dataValidation allowBlank="1" showInputMessage="1" showErrorMessage="1" prompt="若無此項目，請使用&quot;清除內容&quot;；若左右兩側項目有填入，則請填入使用&quot;0&quot;" sqref="F22:F23 F27" xr:uid="{00000000-0002-0000-0000-000004000000}"/>
    <dataValidation allowBlank="1" showErrorMessage="1" prompt="若無此項目，請使用&quot;清除內容&quot;；若左右兩側項目有填入，則請填入使用&quot;0&quot;_x000a__x000a_（以固定單價除以預算)" sqref="F16 F24:F26" xr:uid="{00000000-0002-0000-0000-000008000000}"/>
    <dataValidation type="decimal" operator="lessThan" allowBlank="1" showInputMessage="1" showErrorMessage="1" error="沒有資本門，單價需小於1萬元非消耗之物品" sqref="E19:E21" xr:uid="{00000000-0002-0000-0000-000009000000}">
      <formula1>10000</formula1>
    </dataValidation>
    <dataValidation type="decimal" operator="lessThanOrEqual" allowBlank="1" showInputMessage="1" showErrorMessage="1" error="超過管理費上限" sqref="E24" xr:uid="{00000000-0002-0000-0000-00000B000000}">
      <formula1>P2*15%</formula1>
    </dataValidation>
    <dataValidation type="decimal" operator="lessThanOrEqual" allowBlank="1" showInputMessage="1" showErrorMessage="1" error="超過管理費上限" sqref="E25:E26" xr:uid="{00000000-0002-0000-0000-00000D000000}">
      <formula1>P2*10%</formula1>
    </dataValidation>
    <dataValidation type="decimal" allowBlank="1" showInputMessage="1" showErrorMessage="1" error="審查費用須介於1,220元-1,830元/件" prompt="每件以1220元至1830元為限" sqref="E8" xr:uid="{00000000-0002-0000-0000-00000F000000}">
      <formula1>1220</formula1>
      <formula2>1830</formula2>
    </dataValidation>
    <dataValidation type="decimal" allowBlank="1" showInputMessage="1" showErrorMessage="1" error="審查費用須介於300元-380元/千字" prompt="每千字以300元至380元為限" sqref="E6" xr:uid="{00000000-0002-0000-0000-000010000000}">
      <formula1>300</formula1>
      <formula2>380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pageOrder="overThenDown" orientation="portrait" r:id="rId1"/>
  <headerFooter>
    <oddFooter>第 &amp;P 頁，共 &amp;N 頁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M1:AG205"/>
  <sheetViews>
    <sheetView tabSelected="1" topLeftCell="M1" zoomScale="60" zoomScaleNormal="60" workbookViewId="0">
      <selection activeCell="N42" sqref="N42"/>
    </sheetView>
  </sheetViews>
  <sheetFormatPr defaultColWidth="9" defaultRowHeight="16.2"/>
  <cols>
    <col min="1" max="12" width="0" style="157" hidden="1" customWidth="1"/>
    <col min="13" max="13" width="16.77734375" style="157" customWidth="1"/>
    <col min="14" max="14" width="16.21875" style="157" customWidth="1"/>
    <col min="15" max="15" width="12.44140625" style="157" customWidth="1"/>
    <col min="16" max="16" width="12.77734375" style="157" customWidth="1"/>
    <col min="17" max="17" width="11.77734375" style="157" customWidth="1"/>
    <col min="18" max="18" width="12.33203125" style="157" customWidth="1"/>
    <col min="19" max="20" width="12.88671875" style="157" customWidth="1"/>
    <col min="21" max="23" width="15.109375" style="157" customWidth="1"/>
    <col min="24" max="24" width="14" style="157" customWidth="1"/>
    <col min="25" max="25" width="13.33203125" style="157" customWidth="1"/>
    <col min="26" max="26" width="15" style="157" customWidth="1"/>
    <col min="27" max="27" width="17.21875" style="157" customWidth="1"/>
    <col min="28" max="28" width="18.88671875" style="156" customWidth="1"/>
    <col min="29" max="29" width="16.6640625" style="156" customWidth="1"/>
    <col min="30" max="30" width="9" style="156"/>
    <col min="31" max="16384" width="9" style="157"/>
  </cols>
  <sheetData>
    <row r="1" spans="13:33" ht="29.25" customHeight="1" thickTop="1">
      <c r="M1" s="418" t="s">
        <v>101</v>
      </c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20"/>
      <c r="AB1" s="155"/>
      <c r="AC1" s="155"/>
      <c r="AD1" s="155"/>
      <c r="AE1" s="156"/>
      <c r="AF1" s="156"/>
      <c r="AG1" s="156"/>
    </row>
    <row r="2" spans="13:33" ht="20.25" customHeight="1">
      <c r="M2" s="422" t="s">
        <v>181</v>
      </c>
      <c r="N2" s="423"/>
      <c r="O2" s="423"/>
      <c r="P2" s="423"/>
      <c r="Q2" s="423"/>
      <c r="R2" s="423"/>
      <c r="S2" s="423"/>
      <c r="T2" s="423"/>
      <c r="U2" s="423"/>
      <c r="V2" s="423"/>
      <c r="W2" s="92" t="s">
        <v>94</v>
      </c>
      <c r="X2" s="94">
        <v>0.11</v>
      </c>
      <c r="Y2" s="158"/>
      <c r="Z2" s="159"/>
      <c r="AA2" s="160"/>
      <c r="AB2" s="161"/>
      <c r="AC2" s="161"/>
      <c r="AD2" s="161"/>
    </row>
    <row r="3" spans="13:33" ht="19.8">
      <c r="M3" s="422"/>
      <c r="N3" s="423"/>
      <c r="O3" s="423"/>
      <c r="P3" s="423"/>
      <c r="Q3" s="423"/>
      <c r="R3" s="423"/>
      <c r="S3" s="423"/>
      <c r="T3" s="423"/>
      <c r="U3" s="423"/>
      <c r="V3" s="423"/>
      <c r="W3" s="93" t="s">
        <v>95</v>
      </c>
      <c r="X3" s="95">
        <v>0.01</v>
      </c>
      <c r="Y3" s="162"/>
      <c r="Z3" s="163"/>
      <c r="AA3" s="164"/>
      <c r="AB3" s="161"/>
      <c r="AC3" s="161"/>
      <c r="AD3" s="161"/>
    </row>
    <row r="4" spans="13:33" ht="19.8">
      <c r="M4" s="422"/>
      <c r="N4" s="423"/>
      <c r="O4" s="423"/>
      <c r="P4" s="423"/>
      <c r="Q4" s="423"/>
      <c r="R4" s="423"/>
      <c r="S4" s="423"/>
      <c r="T4" s="423"/>
      <c r="U4" s="423"/>
      <c r="V4" s="423"/>
      <c r="W4" s="93" t="s">
        <v>96</v>
      </c>
      <c r="X4" s="114">
        <v>2.0999999999999999E-3</v>
      </c>
      <c r="Y4" s="99"/>
      <c r="Z4" s="91"/>
      <c r="AA4" s="153"/>
      <c r="AB4" s="161"/>
      <c r="AC4" s="161"/>
      <c r="AD4" s="161"/>
    </row>
    <row r="5" spans="13:33" ht="19.8">
      <c r="M5" s="422"/>
      <c r="N5" s="423"/>
      <c r="O5" s="423"/>
      <c r="P5" s="423"/>
      <c r="Q5" s="423"/>
      <c r="R5" s="423"/>
      <c r="S5" s="423"/>
      <c r="T5" s="423"/>
      <c r="U5" s="423"/>
      <c r="V5" s="423"/>
      <c r="W5" s="93" t="s">
        <v>97</v>
      </c>
      <c r="X5" s="95">
        <v>0.2</v>
      </c>
      <c r="Y5" s="162"/>
      <c r="Z5" s="163"/>
      <c r="AA5" s="164"/>
      <c r="AB5" s="161"/>
      <c r="AC5" s="161"/>
      <c r="AD5" s="161"/>
    </row>
    <row r="6" spans="13:33" ht="19.8">
      <c r="M6" s="422"/>
      <c r="N6" s="423"/>
      <c r="O6" s="423"/>
      <c r="P6" s="423"/>
      <c r="Q6" s="423"/>
      <c r="R6" s="423"/>
      <c r="S6" s="423"/>
      <c r="T6" s="423"/>
      <c r="U6" s="423"/>
      <c r="V6" s="423"/>
      <c r="W6" s="93" t="s">
        <v>98</v>
      </c>
      <c r="X6" s="95">
        <v>0.7</v>
      </c>
      <c r="Y6" s="162"/>
      <c r="Z6" s="163"/>
      <c r="AA6" s="164"/>
      <c r="AB6" s="161"/>
      <c r="AC6" s="161"/>
      <c r="AD6" s="161"/>
    </row>
    <row r="7" spans="13:33" ht="19.8">
      <c r="M7" s="422"/>
      <c r="N7" s="423"/>
      <c r="O7" s="423"/>
      <c r="P7" s="423"/>
      <c r="Q7" s="423"/>
      <c r="R7" s="423"/>
      <c r="S7" s="423"/>
      <c r="T7" s="423"/>
      <c r="U7" s="423"/>
      <c r="V7" s="423"/>
      <c r="W7" s="93" t="s">
        <v>85</v>
      </c>
      <c r="X7" s="154">
        <v>2.5000000000000001E-4</v>
      </c>
      <c r="Y7" s="99"/>
      <c r="Z7" s="91"/>
      <c r="AA7" s="153"/>
      <c r="AB7" s="161"/>
      <c r="AC7" s="161"/>
      <c r="AD7" s="161"/>
    </row>
    <row r="8" spans="13:33" ht="16.5" customHeight="1">
      <c r="M8" s="422"/>
      <c r="N8" s="423"/>
      <c r="O8" s="423"/>
      <c r="P8" s="423"/>
      <c r="Q8" s="423"/>
      <c r="R8" s="423"/>
      <c r="S8" s="423"/>
      <c r="T8" s="423"/>
      <c r="U8" s="423"/>
      <c r="V8" s="423"/>
      <c r="W8" s="165"/>
      <c r="X8" s="165"/>
      <c r="Y8" s="165"/>
      <c r="Z8" s="165"/>
      <c r="AA8" s="166"/>
      <c r="AB8" s="161"/>
      <c r="AC8" s="161"/>
      <c r="AD8" s="161"/>
    </row>
    <row r="9" spans="13:33" ht="17.399999999999999" customHeight="1" thickBot="1">
      <c r="M9" s="424"/>
      <c r="N9" s="425"/>
      <c r="O9" s="425"/>
      <c r="P9" s="425"/>
      <c r="Q9" s="425"/>
      <c r="R9" s="425"/>
      <c r="S9" s="425"/>
      <c r="T9" s="425"/>
      <c r="U9" s="425"/>
      <c r="V9" s="425"/>
      <c r="W9" s="167"/>
      <c r="X9" s="167"/>
      <c r="Y9" s="167"/>
      <c r="Z9" s="167"/>
      <c r="AA9" s="168"/>
      <c r="AB9" s="161"/>
      <c r="AC9" s="161"/>
      <c r="AD9" s="161"/>
    </row>
    <row r="10" spans="13:33" ht="16.8" thickTop="1"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70"/>
      <c r="AC10" s="170"/>
      <c r="AD10" s="170"/>
    </row>
    <row r="11" spans="13:33" ht="33.75" hidden="1" customHeight="1" thickBot="1">
      <c r="M11" s="416" t="s">
        <v>168</v>
      </c>
      <c r="N11" s="417"/>
      <c r="O11" s="234">
        <f>SUM(AA24:AA29,AA33:AA35)</f>
        <v>0</v>
      </c>
      <c r="P11" s="232" t="s">
        <v>136</v>
      </c>
      <c r="Q11" s="426">
        <f>AA19+AA24+AA25+AA26+AA27+AA28+AA29+AA33+AA34+AA35</f>
        <v>0</v>
      </c>
      <c r="R11" s="427"/>
      <c r="S11" s="172"/>
      <c r="T11" s="172"/>
      <c r="U11" s="172"/>
      <c r="V11" s="172"/>
      <c r="W11" s="172"/>
      <c r="X11" s="172"/>
      <c r="Y11" s="172"/>
      <c r="Z11" s="172"/>
      <c r="AA11" s="172"/>
      <c r="AB11" s="173"/>
      <c r="AC11" s="173"/>
      <c r="AD11" s="173"/>
      <c r="AE11" s="171"/>
      <c r="AF11" s="171"/>
    </row>
    <row r="12" spans="13:33" ht="19.8" hidden="1"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4"/>
      <c r="AC12" s="174"/>
      <c r="AD12" s="174"/>
      <c r="AE12" s="171"/>
      <c r="AF12" s="171"/>
    </row>
    <row r="13" spans="13:33" ht="19.8" hidden="1">
      <c r="M13" s="181" t="s">
        <v>102</v>
      </c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4"/>
      <c r="AC13" s="174"/>
      <c r="AD13" s="174"/>
      <c r="AE13" s="171"/>
      <c r="AF13" s="171"/>
    </row>
    <row r="14" spans="13:33" ht="20.399999999999999" hidden="1" thickBot="1">
      <c r="M14" s="182" t="s">
        <v>103</v>
      </c>
      <c r="N14" s="182" t="s">
        <v>104</v>
      </c>
      <c r="O14" s="182" t="s">
        <v>105</v>
      </c>
      <c r="P14" s="182" t="s">
        <v>103</v>
      </c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4"/>
      <c r="AC14" s="174"/>
      <c r="AD14" s="174"/>
      <c r="AE14" s="171"/>
      <c r="AF14" s="171"/>
    </row>
    <row r="15" spans="13:33" ht="20.399999999999999" hidden="1" thickTop="1">
      <c r="M15" s="115"/>
      <c r="N15" s="189"/>
      <c r="O15" s="117"/>
      <c r="P15" s="100">
        <f>ROUNDUP(M15*N15*O15,0)</f>
        <v>0</v>
      </c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4"/>
      <c r="AC15" s="174"/>
      <c r="AD15" s="174"/>
      <c r="AE15" s="171"/>
      <c r="AF15" s="171"/>
    </row>
    <row r="16" spans="13:33" ht="19.8" hidden="1"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4"/>
      <c r="AC16" s="174"/>
      <c r="AD16" s="174"/>
      <c r="AE16" s="171"/>
      <c r="AF16" s="171"/>
    </row>
    <row r="17" spans="13:33" ht="19.8" hidden="1">
      <c r="M17" s="181" t="s">
        <v>177</v>
      </c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4"/>
      <c r="AC17" s="174"/>
      <c r="AD17" s="174"/>
      <c r="AE17" s="171"/>
      <c r="AF17" s="171"/>
    </row>
    <row r="18" spans="13:33" ht="20.399999999999999" hidden="1" thickBot="1">
      <c r="M18" s="182" t="s">
        <v>103</v>
      </c>
      <c r="N18" s="182" t="s">
        <v>104</v>
      </c>
      <c r="O18" s="182" t="s">
        <v>105</v>
      </c>
      <c r="P18" s="182" t="s">
        <v>103</v>
      </c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4"/>
      <c r="AB18" s="174"/>
      <c r="AC18" s="174"/>
      <c r="AD18" s="171"/>
      <c r="AE18" s="171"/>
    </row>
    <row r="19" spans="13:33" ht="21" hidden="1" thickTop="1" thickBot="1">
      <c r="M19" s="115"/>
      <c r="N19" s="189"/>
      <c r="O19" s="117"/>
      <c r="P19" s="100">
        <f>ROUNDUP(M19*N19*O19,0)</f>
        <v>0</v>
      </c>
      <c r="Q19" s="171"/>
      <c r="R19" s="171"/>
      <c r="S19" s="171"/>
      <c r="T19" s="171"/>
      <c r="U19" s="171"/>
      <c r="V19" s="171"/>
      <c r="W19" s="171"/>
      <c r="X19" s="171"/>
      <c r="Y19" s="171"/>
      <c r="Z19" s="184" t="s">
        <v>113</v>
      </c>
      <c r="AA19" s="128">
        <f>$P$15+$P$19+$P$20</f>
        <v>0</v>
      </c>
      <c r="AB19" s="174"/>
      <c r="AC19" s="174"/>
      <c r="AD19" s="171"/>
      <c r="AE19" s="171"/>
    </row>
    <row r="20" spans="13:33" ht="20.399999999999999" hidden="1" thickBot="1">
      <c r="M20" s="116"/>
      <c r="N20" s="190"/>
      <c r="O20" s="118"/>
      <c r="P20" s="96">
        <f>ROUNDUP(M20*N20*O20,0)</f>
        <v>0</v>
      </c>
      <c r="Q20" s="171"/>
      <c r="R20" s="171"/>
      <c r="S20" s="171"/>
      <c r="T20" s="171"/>
      <c r="U20" s="171"/>
      <c r="V20" s="171"/>
      <c r="W20" s="171"/>
      <c r="X20" s="171"/>
      <c r="Y20" s="171"/>
      <c r="Z20" s="185" t="s">
        <v>114</v>
      </c>
      <c r="AA20" s="104">
        <f>$O$15+$O$19+$O$20</f>
        <v>0</v>
      </c>
      <c r="AB20" s="174"/>
      <c r="AC20" s="174"/>
      <c r="AD20" s="171"/>
      <c r="AE20" s="171"/>
    </row>
    <row r="21" spans="13:33" ht="19.8" hidden="1">
      <c r="M21" s="171"/>
      <c r="N21" s="171"/>
      <c r="O21" s="171"/>
      <c r="P21" s="171"/>
      <c r="Q21" s="171"/>
      <c r="R21" s="171"/>
      <c r="S21" s="171"/>
      <c r="T21" s="171"/>
      <c r="U21" s="171"/>
      <c r="V21" s="358"/>
      <c r="W21" s="171"/>
      <c r="X21" s="171"/>
      <c r="Y21" s="171"/>
      <c r="AB21" s="174"/>
      <c r="AC21" s="174"/>
      <c r="AD21" s="174"/>
      <c r="AE21" s="171"/>
      <c r="AF21" s="171"/>
    </row>
    <row r="22" spans="13:33" ht="19.8" hidden="1">
      <c r="M22" s="181" t="s">
        <v>178</v>
      </c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2"/>
      <c r="AA22" s="172"/>
      <c r="AB22" s="173"/>
      <c r="AC22" s="173"/>
      <c r="AD22" s="173"/>
      <c r="AE22" s="174"/>
      <c r="AF22" s="174"/>
    </row>
    <row r="23" spans="13:33" ht="40.200000000000003" hidden="1" thickBot="1">
      <c r="M23" s="182" t="s">
        <v>103</v>
      </c>
      <c r="N23" s="182" t="s">
        <v>104</v>
      </c>
      <c r="O23" s="183" t="s">
        <v>106</v>
      </c>
      <c r="P23" s="182" t="s">
        <v>107</v>
      </c>
      <c r="Q23" s="183" t="s">
        <v>115</v>
      </c>
      <c r="R23" s="183" t="s">
        <v>108</v>
      </c>
      <c r="S23" s="183" t="s">
        <v>109</v>
      </c>
      <c r="T23" s="183" t="s">
        <v>166</v>
      </c>
      <c r="U23" s="182" t="s">
        <v>110</v>
      </c>
      <c r="V23" s="182" t="s">
        <v>111</v>
      </c>
      <c r="W23" s="183" t="s">
        <v>116</v>
      </c>
      <c r="X23" s="183" t="s">
        <v>117</v>
      </c>
      <c r="Y23" s="183" t="s">
        <v>118</v>
      </c>
      <c r="Z23" s="182" t="s">
        <v>105</v>
      </c>
      <c r="AA23" s="182" t="s">
        <v>112</v>
      </c>
      <c r="AB23" s="176"/>
      <c r="AC23" s="177"/>
      <c r="AD23" s="173"/>
      <c r="AE23" s="173"/>
      <c r="AF23" s="173"/>
      <c r="AG23" s="170"/>
    </row>
    <row r="24" spans="13:33" ht="20.399999999999999" hidden="1" thickTop="1">
      <c r="M24" s="115"/>
      <c r="N24" s="189"/>
      <c r="O24" s="117"/>
      <c r="P24" s="100">
        <f t="shared" ref="P24:P29" si="0">ROUND(M24*1.5*O24/12,0)</f>
        <v>0</v>
      </c>
      <c r="Q24" s="101" t="str">
        <f>IF(M24&gt;級距表!$O$7,級距表!$O$7,IF(M24="","",VLOOKUP(MATCH(M24,級距表!$O:$O,-1)-1,級距表!$N:$Q,2,0)))</f>
        <v/>
      </c>
      <c r="R24" s="101" t="str">
        <f>IF(M24&gt;級距表!$J$2,級距表!$J$2,IF(M24="","",VLOOKUP(MATCH(M24,級距表!$J:$J,-1)-1,級距表!$I:$J,2,0)))</f>
        <v/>
      </c>
      <c r="S24" s="101" t="str">
        <f>IF(M24&gt;級距表!$O$7,級距表!$T$2,IF(M24="","",VLOOKUP(MATCH(M24,級距表!$T:$T,-1)-1,級距表!$S:$V,2,0)))</f>
        <v/>
      </c>
      <c r="T24" s="324" t="str">
        <f>IF(M24&gt;級距表!$Y$2,級距表!$Y$2,IF(M24="","",VLOOKUP(MATCH(M24,級距表!$Y:$Y,-1)-1,級距表!$X:$Y,2,0)))</f>
        <v/>
      </c>
      <c r="U24" s="101">
        <f>IF(M24="",0,VLOOKUP(Q24,級距表!$A:$G,5,0))</f>
        <v>0</v>
      </c>
      <c r="V24" s="101">
        <f>IF(M24="",0,VLOOKUP(S24,級距表!$A:$G,7,0))</f>
        <v>0</v>
      </c>
      <c r="W24" s="102">
        <f>IF(M24="",0,VLOOKUP(R24,級距表!$A:$G,3,0))</f>
        <v>0</v>
      </c>
      <c r="X24" s="101">
        <f>IF(M24="",0, (IF($T$24&lt;25250,53, ROUND($T$24*$X$4,0))))</f>
        <v>0</v>
      </c>
      <c r="Y24" s="119">
        <f>IF(M24="",0,ROUND($X$7*$R$24,0))</f>
        <v>0</v>
      </c>
      <c r="Z24" s="119"/>
      <c r="AA24" s="129">
        <f t="shared" ref="AA24:AA29" si="1">IF(M24="",0,ROUNDUP(M24*N24*Z24,0)+ROUNDUP(P24*Z24,0)+ROUNDUP(U24*ROUNDUP(N24,0)*Z24,0)+ROUNDUP(V24*N24*Z24,0)+ROUNDUP(W24*N24*Z24,0)+ROUNDUP(X24*N24*Z24, 0)+ROUNDUP(Y24*N24*Z24,0))</f>
        <v>0</v>
      </c>
      <c r="AB24" s="103"/>
      <c r="AC24" s="175"/>
      <c r="AD24" s="175"/>
      <c r="AE24" s="175"/>
      <c r="AF24" s="175"/>
      <c r="AG24" s="170"/>
    </row>
    <row r="25" spans="13:33" ht="19.8" hidden="1">
      <c r="M25" s="116"/>
      <c r="N25" s="190"/>
      <c r="O25" s="118"/>
      <c r="P25" s="96">
        <f t="shared" si="0"/>
        <v>0</v>
      </c>
      <c r="Q25" s="97" t="str">
        <f>IF(M25&gt;級距表!$O$7,級距表!$O$7,IF(M25="","",VLOOKUP(MATCH(M25,級距表!$O:$O,-1)-1,級距表!$N:$Q,2,0)))</f>
        <v/>
      </c>
      <c r="R25" s="97" t="str">
        <f>IF(M25&gt;級距表!$J$2,級距表!$J$2,IF(M25="","",VLOOKUP(MATCH(M25,級距表!$J:$J,-1)-1,級距表!$I:$J,2,0)))</f>
        <v/>
      </c>
      <c r="S25" s="97" t="str">
        <f>IF(M25&gt;級距表!$O$7,級距表!$T$2,IF(M25="","",VLOOKUP(MATCH(M25,級距表!$T:$T,-1)-1,級距表!$S:$V,2,0)))</f>
        <v/>
      </c>
      <c r="T25" s="97" t="str">
        <f>IF(M25&gt;級距表!$Y$2,級距表!$Y$2,IF(M25="","",VLOOKUP(MATCH(M25,級距表!$Y:$Y,-1)-1,級距表!$X:$Y,2,0)))</f>
        <v/>
      </c>
      <c r="U25" s="97">
        <f>IF(M25="",0,VLOOKUP(Q25,級距表!$A:$G,5,0))</f>
        <v>0</v>
      </c>
      <c r="V25" s="97">
        <f>IF(M25="",0,VLOOKUP(S25,級距表!$A:$G,7,0))</f>
        <v>0</v>
      </c>
      <c r="W25" s="98">
        <f>IF(M25="",0,VLOOKUP(R25,級距表!$A:$G,3,0))</f>
        <v>0</v>
      </c>
      <c r="X25" s="97">
        <f>IF(M25="",0, (IF($T$25&lt;25250,53, ROUND($T$25*$X$4,0))))</f>
        <v>0</v>
      </c>
      <c r="Y25" s="120">
        <f>IF(M25="",0,ROUND($X$7*$R$25,0))</f>
        <v>0</v>
      </c>
      <c r="Z25" s="120"/>
      <c r="AA25" s="127">
        <f t="shared" si="1"/>
        <v>0</v>
      </c>
      <c r="AB25" s="103"/>
      <c r="AC25" s="175"/>
      <c r="AD25" s="175"/>
      <c r="AE25" s="175"/>
      <c r="AF25" s="175"/>
      <c r="AG25" s="170"/>
    </row>
    <row r="26" spans="13:33" ht="19.8" hidden="1">
      <c r="M26" s="116"/>
      <c r="N26" s="190"/>
      <c r="O26" s="118"/>
      <c r="P26" s="96">
        <f t="shared" si="0"/>
        <v>0</v>
      </c>
      <c r="Q26" s="97" t="str">
        <f>IF(M26&gt;級距表!$O$7,級距表!$O$7,IF(M26="","",VLOOKUP(MATCH(M26,級距表!$O:$O,-1)-1,級距表!$N:$Q,2,0)))</f>
        <v/>
      </c>
      <c r="R26" s="97" t="str">
        <f>IF(M26&gt;級距表!$J$2,級距表!$J$2,IF(M26="","",VLOOKUP(MATCH(M26,級距表!$J:$J,-1)-1,級距表!$I:$J,2,0)))</f>
        <v/>
      </c>
      <c r="S26" s="97" t="str">
        <f>IF(M26&gt;級距表!$O$7,級距表!$T$2,IF(M26="","",VLOOKUP(MATCH(M26,級距表!$T:$T,-1)-1,級距表!$S:$V,2,0)))</f>
        <v/>
      </c>
      <c r="T26" s="97" t="str">
        <f>IF(M26&gt;級距表!$Y$2,級距表!$Y$2,IF(M26="","",VLOOKUP(MATCH(M26,級距表!$Y:$Y,-1)-1,級距表!$X:$Y,2,0)))</f>
        <v/>
      </c>
      <c r="U26" s="97">
        <f>IF(M26="",0,VLOOKUP(Q26,級距表!$A:$G,5,0))</f>
        <v>0</v>
      </c>
      <c r="V26" s="97">
        <f>IF(M26="",0,VLOOKUP(S26,級距表!$A:$G,7,0))</f>
        <v>0</v>
      </c>
      <c r="W26" s="98">
        <f>IF(M26="",0,VLOOKUP(R26,級距表!$A:$G,3,0))</f>
        <v>0</v>
      </c>
      <c r="X26" s="97">
        <f>IF(M26="",0, (IF($T$26&lt;25250,53, ROUND($T$26*$X$4,0))))</f>
        <v>0</v>
      </c>
      <c r="Y26" s="120">
        <f>IF(M26="",0,ROUND($X$7*$R$26,0))</f>
        <v>0</v>
      </c>
      <c r="Z26" s="120"/>
      <c r="AA26" s="127">
        <f t="shared" si="1"/>
        <v>0</v>
      </c>
      <c r="AB26" s="103"/>
      <c r="AC26" s="175"/>
      <c r="AD26" s="175"/>
      <c r="AE26" s="175"/>
      <c r="AF26" s="175"/>
      <c r="AG26" s="170"/>
    </row>
    <row r="27" spans="13:33" ht="19.8" hidden="1">
      <c r="M27" s="116"/>
      <c r="N27" s="190"/>
      <c r="O27" s="118"/>
      <c r="P27" s="96">
        <f t="shared" si="0"/>
        <v>0</v>
      </c>
      <c r="Q27" s="97" t="str">
        <f>IF(M27&gt;級距表!$O$7,級距表!$O$7,IF(M27="","",VLOOKUP(MATCH(M27,級距表!$O:$O,-1)-1,級距表!$N:$Q,2,0)))</f>
        <v/>
      </c>
      <c r="R27" s="97" t="str">
        <f>IF(M27&gt;級距表!$J$2,級距表!$J$2,IF(M27="","",VLOOKUP(MATCH(M27,級距表!$J:$J,-1)-1,級距表!$I:$J,2,0)))</f>
        <v/>
      </c>
      <c r="S27" s="97" t="str">
        <f>IF(M27&gt;級距表!$O$7,級距表!$T$2,IF(M27="","",VLOOKUP(MATCH(M27,級距表!$T:$T,-1)-1,級距表!$S:$V,2,0)))</f>
        <v/>
      </c>
      <c r="T27" s="97" t="str">
        <f>IF(M27&gt;級距表!$Y$2,級距表!$Y$2,IF(M27="","",VLOOKUP(MATCH(M27,級距表!$Y:$Y,-1)-1,級距表!$X:$Y,2,0)))</f>
        <v/>
      </c>
      <c r="U27" s="97">
        <f>IF(M27="",0,VLOOKUP(Q27,級距表!$A:$G,5,0))</f>
        <v>0</v>
      </c>
      <c r="V27" s="97">
        <f>IF(M27="",0,VLOOKUP(S27,級距表!$A:$G,7,0))</f>
        <v>0</v>
      </c>
      <c r="W27" s="98">
        <f>IF(M27="",0,VLOOKUP(R27,級距表!$A:$G,3,0))</f>
        <v>0</v>
      </c>
      <c r="X27" s="97">
        <f>IF(M27="",0, (IF($T$27&lt;25250,53, ROUND($T$27*$X$4,0))))</f>
        <v>0</v>
      </c>
      <c r="Y27" s="120">
        <f>IF(M27="",0,ROUND($X$7*$R$27,0))</f>
        <v>0</v>
      </c>
      <c r="Z27" s="120"/>
      <c r="AA27" s="127">
        <f t="shared" si="1"/>
        <v>0</v>
      </c>
      <c r="AB27" s="103"/>
      <c r="AC27" s="175"/>
      <c r="AD27" s="175"/>
      <c r="AE27" s="175"/>
      <c r="AF27" s="175"/>
      <c r="AG27" s="170"/>
    </row>
    <row r="28" spans="13:33" ht="19.8" hidden="1">
      <c r="M28" s="116"/>
      <c r="N28" s="190"/>
      <c r="O28" s="118"/>
      <c r="P28" s="96">
        <f t="shared" si="0"/>
        <v>0</v>
      </c>
      <c r="Q28" s="97" t="str">
        <f>IF(M28&gt;級距表!$O$7,級距表!$O$7,IF(M28="","",VLOOKUP(MATCH(M28,級距表!$O:$O,-1)-1,級距表!$N:$Q,2,0)))</f>
        <v/>
      </c>
      <c r="R28" s="97" t="str">
        <f>IF(M28&gt;級距表!$J$2,級距表!$J$2,IF(M28="","",VLOOKUP(MATCH(M28,級距表!$J:$J,-1)-1,級距表!$I:$J,2,0)))</f>
        <v/>
      </c>
      <c r="S28" s="97" t="str">
        <f>IF(M28&gt;級距表!$O$7,級距表!$T$2,IF(M28="","",VLOOKUP(MATCH(M28,級距表!$T:$T,-1)-1,級距表!$S:$V,2,0)))</f>
        <v/>
      </c>
      <c r="T28" s="97" t="str">
        <f>IF(M28&gt;級距表!$Y$2,級距表!$Y$2,IF(M28="","",VLOOKUP(MATCH(M28,級距表!$Y:$Y,-1)-1,級距表!$X:$Y,2,0)))</f>
        <v/>
      </c>
      <c r="U28" s="97">
        <f>IF(M28="",0,VLOOKUP(Q28,級距表!$A:$G,5,0))</f>
        <v>0</v>
      </c>
      <c r="V28" s="97">
        <f>IF(M28="",0,VLOOKUP(S28,級距表!$A:$G,7,0))</f>
        <v>0</v>
      </c>
      <c r="W28" s="98">
        <f>IF(M28="",0,VLOOKUP(R28,級距表!$A:$G,3,0))</f>
        <v>0</v>
      </c>
      <c r="X28" s="97">
        <f>IF(M28="",0, (IF($T$28&lt;25250,53, ROUND($T$28*$X$4,0))))</f>
        <v>0</v>
      </c>
      <c r="Y28" s="120">
        <f>IF(M28="",0,ROUND($X$7*$R$28,0))</f>
        <v>0</v>
      </c>
      <c r="Z28" s="120"/>
      <c r="AA28" s="127">
        <f t="shared" si="1"/>
        <v>0</v>
      </c>
      <c r="AB28" s="103"/>
      <c r="AC28" s="175"/>
      <c r="AD28" s="175"/>
      <c r="AE28" s="175"/>
      <c r="AF28" s="175"/>
      <c r="AG28" s="170"/>
    </row>
    <row r="29" spans="13:33" ht="19.8" hidden="1">
      <c r="M29" s="116"/>
      <c r="N29" s="190"/>
      <c r="O29" s="118"/>
      <c r="P29" s="96">
        <f t="shared" si="0"/>
        <v>0</v>
      </c>
      <c r="Q29" s="97" t="str">
        <f>IF(M29&gt;級距表!$O$7,級距表!$O$7,IF(M29="","",VLOOKUP(MATCH(M29,級距表!$O:$O,-1)-1,級距表!$N:$Q,2,0)))</f>
        <v/>
      </c>
      <c r="R29" s="97" t="str">
        <f>IF(M29&gt;級距表!$J$2,級距表!$J$2,IF(M29="","",VLOOKUP(MATCH(M29,級距表!$J:$J,-1)-1,級距表!$I:$J,2,0)))</f>
        <v/>
      </c>
      <c r="S29" s="97" t="str">
        <f>IF(M29&gt;級距表!$O$7,級距表!$T$2,IF(M29="","",VLOOKUP(MATCH(M29,級距表!$T:$T,-1)-1,級距表!$S:$V,2,0)))</f>
        <v/>
      </c>
      <c r="T29" s="97" t="str">
        <f>IF(M29&gt;級距表!$Y$2,級距表!$Y$2,IF(M29="","",VLOOKUP(MATCH(M29,級距表!$Y:$Y,-1)-1,級距表!$X:$Y,2,0)))</f>
        <v/>
      </c>
      <c r="U29" s="97">
        <f>IF(M29="",0,VLOOKUP(Q29,級距表!$A:$G,5,0))</f>
        <v>0</v>
      </c>
      <c r="V29" s="97">
        <f>IF(M29="",0,VLOOKUP(S29,級距表!$A:$G,7,0))</f>
        <v>0</v>
      </c>
      <c r="W29" s="98">
        <f>IF(M29="",0,VLOOKUP(R29,級距表!$A:$G,3,0))</f>
        <v>0</v>
      </c>
      <c r="X29" s="97">
        <f>IF(M29="",0, (IF($T$29&lt;25250,53, ROUND($T$29*$X$4,0))))</f>
        <v>0</v>
      </c>
      <c r="Y29" s="120">
        <f>IF(M29="",0,ROUND($X$7*$R$29,0))</f>
        <v>0</v>
      </c>
      <c r="Z29" s="120"/>
      <c r="AA29" s="127">
        <f t="shared" si="1"/>
        <v>0</v>
      </c>
      <c r="AB29" s="103"/>
      <c r="AC29" s="175"/>
      <c r="AD29" s="175"/>
      <c r="AE29" s="175"/>
      <c r="AF29" s="175"/>
      <c r="AG29" s="170"/>
    </row>
    <row r="30" spans="13:33" ht="19.8" hidden="1"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3"/>
      <c r="AC30" s="173"/>
      <c r="AD30" s="173"/>
      <c r="AE30" s="173"/>
      <c r="AF30" s="173"/>
      <c r="AG30" s="170"/>
    </row>
    <row r="31" spans="13:33" ht="19.8" hidden="1">
      <c r="M31" s="181" t="s">
        <v>179</v>
      </c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4"/>
      <c r="AC31" s="174"/>
      <c r="AD31" s="174"/>
      <c r="AE31" s="174"/>
      <c r="AF31" s="174"/>
    </row>
    <row r="32" spans="13:33" ht="40.200000000000003" hidden="1" thickBot="1">
      <c r="M32" s="182" t="s">
        <v>103</v>
      </c>
      <c r="N32" s="182" t="s">
        <v>104</v>
      </c>
      <c r="O32" s="183" t="s">
        <v>106</v>
      </c>
      <c r="P32" s="182" t="s">
        <v>107</v>
      </c>
      <c r="Q32" s="183" t="s">
        <v>115</v>
      </c>
      <c r="R32" s="183" t="s">
        <v>108</v>
      </c>
      <c r="S32" s="183" t="s">
        <v>109</v>
      </c>
      <c r="T32" s="183" t="s">
        <v>166</v>
      </c>
      <c r="U32" s="182" t="s">
        <v>110</v>
      </c>
      <c r="V32" s="182" t="s">
        <v>111</v>
      </c>
      <c r="W32" s="183" t="s">
        <v>116</v>
      </c>
      <c r="X32" s="183" t="s">
        <v>117</v>
      </c>
      <c r="Y32" s="183" t="s">
        <v>118</v>
      </c>
      <c r="Z32" s="182" t="s">
        <v>105</v>
      </c>
      <c r="AA32" s="186" t="s">
        <v>112</v>
      </c>
      <c r="AB32" s="235">
        <f>ROUNDUP(M33*N33*Z33,0)+ROUNDUP(P33*Z33,0)+ROUNDUP(M34*N34*Z34,0)+ROUNDUP(P34*Z34,0)+ROUNDUP(M35*N35*Z35,0)+ROUNDUP(P35*Z35, 0)</f>
        <v>0</v>
      </c>
      <c r="AC32" s="173"/>
      <c r="AD32" s="173"/>
      <c r="AE32" s="173"/>
      <c r="AF32" s="173"/>
      <c r="AG32" s="169"/>
    </row>
    <row r="33" spans="13:33" ht="20.399999999999999" hidden="1" thickTop="1">
      <c r="M33" s="115"/>
      <c r="N33" s="189"/>
      <c r="O33" s="117"/>
      <c r="P33" s="100">
        <f>ROUND(M33*1.5*O33/12,0)</f>
        <v>0</v>
      </c>
      <c r="Q33" s="101" t="str">
        <f>IF(M33&gt;級距表!$O$7,級距表!$O$7,IF(M33="","",VLOOKUP(MATCH(M33,級距表!$O:$O,-1)-1,級距表!$N:$Q,2,0)))</f>
        <v/>
      </c>
      <c r="R33" s="101" t="str">
        <f>IF(M33&gt;級距表!$J$2,級距表!$J$2,IF(M33="","",VLOOKUP(MATCH(M33,級距表!$J:$J,-1)-1,級距表!$I:$J,2,0)))</f>
        <v/>
      </c>
      <c r="S33" s="101" t="str">
        <f>IF(M33&gt;級距表!$O$7,級距表!$T$2,IF(M33="","",VLOOKUP(MATCH(M33,級距表!$T:$T,-1)-1,級距表!$S:$V,2,0)))</f>
        <v/>
      </c>
      <c r="T33" s="324" t="str">
        <f>IF(M33&gt;級距表!$Y$2,級距表!$Y$2,IF(M33="","",VLOOKUP(MATCH(M33,級距表!$Y:$Y,-1)-1,級距表!$X:$Y,2,0)))</f>
        <v/>
      </c>
      <c r="U33" s="101">
        <f>IF(M33="",0,VLOOKUP(Q33,級距表!$A:$G,5,0))</f>
        <v>0</v>
      </c>
      <c r="V33" s="101">
        <f>IF(M33="",0,VLOOKUP(S33,級距表!$A:$G,7,0))</f>
        <v>0</v>
      </c>
      <c r="W33" s="102">
        <f>IF(M33="",0,VLOOKUP(R33,級距表!$A:$G,3,0))</f>
        <v>0</v>
      </c>
      <c r="X33" s="101">
        <f>IF(M33="",0, (IF($T$33&lt;25250,53, ROUND($T$33*$X$4,0))))</f>
        <v>0</v>
      </c>
      <c r="Y33" s="119">
        <f>IF(M33="",0,ROUND($X$7*$R$33,0))</f>
        <v>0</v>
      </c>
      <c r="Z33" s="119"/>
      <c r="AA33" s="129">
        <f>IF(M33="",0,ROUNDUP(M33*N33*Z33,0)+ROUNDUP(P33*Z33,0)+ROUNDUP(U33*ROUNDUP(N33,0)*Z33,0)+ROUNDUP(V33*N33*Z33,0)+ROUNDUP(W33*N33*Z33,0)+ROUNDUP(X33*N33*Z33, 0)+ROUNDUP(Y33*N33*Z33,0))</f>
        <v>0</v>
      </c>
      <c r="AB33" s="103"/>
      <c r="AC33" s="421"/>
      <c r="AD33" s="421"/>
      <c r="AE33" s="421"/>
      <c r="AF33" s="421"/>
      <c r="AG33" s="169"/>
    </row>
    <row r="34" spans="13:33" ht="19.8" hidden="1">
      <c r="M34" s="116"/>
      <c r="N34" s="190"/>
      <c r="O34" s="118"/>
      <c r="P34" s="96">
        <f>ROUND(M34*1.5*O34/12,0)</f>
        <v>0</v>
      </c>
      <c r="Q34" s="97" t="str">
        <f>IF(M34&gt;級距表!$O$7,級距表!$O$7,IF(M34="","",VLOOKUP(MATCH(M34,級距表!$O:$O,-1)-1,級距表!$N:$Q,2,0)))</f>
        <v/>
      </c>
      <c r="R34" s="97" t="str">
        <f>IF(M34&gt;級距表!$J$2,級距表!$J$2,IF(M34="","",VLOOKUP(MATCH(M34,級距表!$J:$J,-1)-1,級距表!$I:$J,2,0)))</f>
        <v/>
      </c>
      <c r="S34" s="97" t="str">
        <f>IF(M34&gt;級距表!$O$7,級距表!$T$2,IF(M34="","",VLOOKUP(MATCH(M34,級距表!$T:$T,-1)-1,級距表!$S:$V,2,0)))</f>
        <v/>
      </c>
      <c r="T34" s="97" t="str">
        <f>IF(M34&gt;級距表!$Y$2,級距表!$Y$2,IF(M34="","",VLOOKUP(MATCH(M34,級距表!$Y:$Y,-1)-1,級距表!$X:$Y,2,0)))</f>
        <v/>
      </c>
      <c r="U34" s="97">
        <f>IF(M34="",0,VLOOKUP(Q34,級距表!$A:$G,5,0))</f>
        <v>0</v>
      </c>
      <c r="V34" s="97">
        <f>IF(M34="",0,VLOOKUP(S34,級距表!$A:$G,7,0))</f>
        <v>0</v>
      </c>
      <c r="W34" s="98">
        <f>IF(M34="",0,VLOOKUP(R34,級距表!$A:$G,3,0))</f>
        <v>0</v>
      </c>
      <c r="X34" s="97">
        <f>IF(M34="",0, (IF($T$34&lt;25250,53, ROUND($T$34*$X$4,0))))</f>
        <v>0</v>
      </c>
      <c r="Y34" s="120">
        <f>IF(M34="",0,ROUND($X$7*$R$34,0))</f>
        <v>0</v>
      </c>
      <c r="Z34" s="120"/>
      <c r="AA34" s="127">
        <f>IF(M34="",0,ROUNDUP(M34*N34*Z34,0)+ROUNDUP(P34*Z34,0)+ROUNDUP(U34*ROUNDUP(N34,0)*Z34,0)+ROUNDUP(V34*N34*Z34,0)+ROUNDUP(W34*N34*Z34,0)+ROUNDUP(X34*N34*Z34, 0)+ROUNDUP(Y34*N34*Z34,0))</f>
        <v>0</v>
      </c>
      <c r="AB34" s="103"/>
      <c r="AC34" s="421"/>
      <c r="AD34" s="421"/>
      <c r="AE34" s="421"/>
      <c r="AF34" s="421"/>
      <c r="AG34" s="169"/>
    </row>
    <row r="35" spans="13:33" ht="19.8" hidden="1">
      <c r="M35" s="116"/>
      <c r="N35" s="190"/>
      <c r="O35" s="118"/>
      <c r="P35" s="96">
        <f>ROUND(M35*1.5*O35/12,0)</f>
        <v>0</v>
      </c>
      <c r="Q35" s="97" t="str">
        <f>IF(M35&gt;級距表!$O$7,級距表!$O$7,IF(M35="","",VLOOKUP(MATCH(M35,級距表!$O:$O,-1)-1,級距表!$N:$Q,2,0)))</f>
        <v/>
      </c>
      <c r="R35" s="97" t="str">
        <f>IF(M35&gt;級距表!$J$2,級距表!$J$2,IF(M35="","",VLOOKUP(MATCH(M35,級距表!$J:$J,-1)-1,級距表!$I:$J,2,0)))</f>
        <v/>
      </c>
      <c r="S35" s="97" t="str">
        <f>IF(M35&gt;級距表!$O$7,級距表!$T$2,IF(M35="","",VLOOKUP(MATCH(M35,級距表!$T:$T,-1)-1,級距表!$S:$V,2,0)))</f>
        <v/>
      </c>
      <c r="T35" s="97" t="str">
        <f>IF(M35&gt;級距表!$Y$2,級距表!$Y$2,IF(M35="","",VLOOKUP(MATCH(M35,級距表!$Y:$Y,-1)-1,級距表!$X:$Y,2,0)))</f>
        <v/>
      </c>
      <c r="U35" s="97">
        <f>IF(M35="",0,VLOOKUP(Q35,級距表!$A:$G,5,0))</f>
        <v>0</v>
      </c>
      <c r="V35" s="97">
        <f>IF(M35="",0,VLOOKUP(S35,級距表!$A:$G,7,0))</f>
        <v>0</v>
      </c>
      <c r="W35" s="98">
        <f>IF(M35="",0,VLOOKUP(R35,級距表!$A:$G,3,0))</f>
        <v>0</v>
      </c>
      <c r="X35" s="97">
        <f>IF(M35="",0, (IF($T$35&lt;25250,53, ROUND($T$35*$X$4,0))))</f>
        <v>0</v>
      </c>
      <c r="Y35" s="120">
        <f>IF(M35="",0,ROUND($X$7*$R$35,0))</f>
        <v>0</v>
      </c>
      <c r="Z35" s="120"/>
      <c r="AA35" s="127">
        <f>IF(M35="",0,ROUNDUP(M35*N35*Z35,0)+ROUNDUP(P35*Z35,0)+ROUNDUP(U35*ROUNDUP(N35,0)*Z35,0)+ROUNDUP(V35*N35*Z35,0)+ROUNDUP(W35*N35*Z35,0)+ROUNDUP(X35*N35*Z35, 0)+ROUNDUP(Y35*N35*Z35,0))</f>
        <v>0</v>
      </c>
      <c r="AB35" s="103"/>
      <c r="AC35" s="421"/>
      <c r="AD35" s="421"/>
      <c r="AE35" s="421"/>
      <c r="AF35" s="421"/>
      <c r="AG35" s="169"/>
    </row>
    <row r="36" spans="13:33" ht="19.8">
      <c r="AA36" s="236">
        <f>ROUNDUP(M33*N33*Z33,0)+ROUNDUP(P33*Z33,0)+ROUNDUP(M34*N34*Z34,0)+ROUNDUP(P34*Z34,0)+ROUNDUP(M35*N35*Z35,0)+ROUNDUP(P35*Z35, 0)</f>
        <v>0</v>
      </c>
    </row>
    <row r="37" spans="13:33" ht="16.8" thickBot="1">
      <c r="AA37" s="178"/>
    </row>
    <row r="38" spans="13:33" ht="33" customHeight="1" thickBot="1">
      <c r="M38" s="416" t="s">
        <v>119</v>
      </c>
      <c r="N38" s="417"/>
      <c r="O38" s="233">
        <f>P42+Z47+Z48+Z49+P43</f>
        <v>0</v>
      </c>
      <c r="P38" s="231" t="s">
        <v>137</v>
      </c>
      <c r="Q38" s="426">
        <f>P42+P43+Z47+Z48+Z49</f>
        <v>0</v>
      </c>
      <c r="R38" s="428"/>
    </row>
    <row r="40" spans="13:33" ht="19.8">
      <c r="M40" s="181" t="s">
        <v>120</v>
      </c>
      <c r="N40" s="30"/>
      <c r="O40" s="30"/>
      <c r="P40" s="30"/>
    </row>
    <row r="41" spans="13:33" ht="20.399999999999999" thickBot="1">
      <c r="M41" s="182" t="s">
        <v>121</v>
      </c>
      <c r="N41" s="182" t="s">
        <v>122</v>
      </c>
      <c r="O41" s="182" t="s">
        <v>123</v>
      </c>
      <c r="P41" s="182" t="s">
        <v>124</v>
      </c>
    </row>
    <row r="42" spans="13:33" ht="20.399999999999999" thickTop="1">
      <c r="M42" s="121">
        <v>200</v>
      </c>
      <c r="N42" s="192"/>
      <c r="O42" s="117"/>
      <c r="P42" s="195">
        <f>N42*O42*M42</f>
        <v>0</v>
      </c>
    </row>
    <row r="43" spans="13:33" ht="19.8">
      <c r="M43" s="123">
        <v>183</v>
      </c>
      <c r="N43" s="125"/>
      <c r="O43" s="118"/>
      <c r="P43" s="96">
        <f>N43*O43*M43</f>
        <v>0</v>
      </c>
    </row>
    <row r="44" spans="13:33">
      <c r="M44" s="179"/>
    </row>
    <row r="45" spans="13:33" ht="19.8">
      <c r="M45" s="181" t="s">
        <v>125</v>
      </c>
      <c r="N45" s="415"/>
      <c r="O45" s="415"/>
      <c r="P45" s="415"/>
      <c r="Q45" s="415"/>
      <c r="AB45" s="170"/>
      <c r="AC45" s="170"/>
      <c r="AD45" s="170"/>
      <c r="AE45" s="170"/>
      <c r="AF45" s="170"/>
    </row>
    <row r="46" spans="13:33" ht="40.200000000000003" thickBot="1">
      <c r="M46" s="186" t="s">
        <v>121</v>
      </c>
      <c r="N46" s="186" t="s">
        <v>126</v>
      </c>
      <c r="O46" s="187" t="s">
        <v>127</v>
      </c>
      <c r="P46" s="187" t="s">
        <v>128</v>
      </c>
      <c r="Q46" s="187" t="s">
        <v>129</v>
      </c>
      <c r="R46" s="187" t="s">
        <v>130</v>
      </c>
      <c r="S46" s="187" t="s">
        <v>131</v>
      </c>
      <c r="T46" s="186" t="s">
        <v>110</v>
      </c>
      <c r="U46" s="186" t="s">
        <v>111</v>
      </c>
      <c r="V46" s="187" t="s">
        <v>116</v>
      </c>
      <c r="W46" s="187" t="s">
        <v>117</v>
      </c>
      <c r="X46" s="187" t="s">
        <v>118</v>
      </c>
      <c r="Y46" s="186" t="s">
        <v>105</v>
      </c>
      <c r="Z46" s="186" t="s">
        <v>112</v>
      </c>
      <c r="AA46" s="170"/>
      <c r="AB46" s="170"/>
      <c r="AC46" s="170"/>
      <c r="AD46" s="170"/>
      <c r="AE46" s="170"/>
    </row>
    <row r="47" spans="13:33" ht="21.75" customHeight="1" thickTop="1">
      <c r="M47" s="122">
        <v>183</v>
      </c>
      <c r="N47" s="124"/>
      <c r="O47" s="124"/>
      <c r="P47" s="106">
        <f>M47*N47*O47</f>
        <v>0</v>
      </c>
      <c r="Q47" s="193"/>
      <c r="R47" s="107">
        <f>IF((M47*N47*O47)&gt;級距表!$T$2,級距表!$T$2,IF(M47*N47*O47="","",VLOOKUP(MATCH(M47*N47*O47,級距表!$T:$T,-1)-1,級距表!$S:$T,2,0)))</f>
        <v>1500</v>
      </c>
      <c r="S47" s="108" t="s">
        <v>92</v>
      </c>
      <c r="T47" s="109">
        <f>IF(OR(P47="",S47="否"),0,VLOOKUP(R47,級距表!$A:$G,5,0))</f>
        <v>0</v>
      </c>
      <c r="U47" s="109">
        <f>IF(P47="",0,VLOOKUP(R47,級距表!A:G,7,0))</f>
        <v>90</v>
      </c>
      <c r="V47" s="109">
        <f>IF(P47="",0,VLOOKUP(R47,級距表!A:G,3,0))</f>
        <v>933</v>
      </c>
      <c r="W47" s="109">
        <f>ROUND(R47*$X$4,0)</f>
        <v>3</v>
      </c>
      <c r="X47" s="126">
        <f>ROUND($X$7*R47/30*O47,0)</f>
        <v>0</v>
      </c>
      <c r="Y47" s="194"/>
      <c r="Z47" s="130">
        <f>IF(P47="","",ROUNDUP(P47*Q47*Y47,0)+ROUNDUP(T47*ROUNDUP(Q47,0)*Y47,0)+ROUNDUP(U47*Q47*Y47,0)+ROUNDUP(V47*Q47*Y47,0)+ROUNDUP(X47*Q47*Y47, 0)+ROUNDUP(W47*Q47*Y47,0))</f>
        <v>0</v>
      </c>
      <c r="AA47" s="175"/>
      <c r="AB47" s="175"/>
      <c r="AC47" s="175"/>
      <c r="AD47" s="170"/>
      <c r="AE47" s="170"/>
    </row>
    <row r="48" spans="13:33" ht="19.8">
      <c r="M48" s="123">
        <v>183</v>
      </c>
      <c r="N48" s="125"/>
      <c r="O48" s="125"/>
      <c r="P48" s="96">
        <f>M48*N48*O48</f>
        <v>0</v>
      </c>
      <c r="Q48" s="190"/>
      <c r="R48" s="105">
        <f>IF((M48*N48*O48)&gt;級距表!$T$2,級距表!$T$2,IF(M48*N48*O48="","",VLOOKUP(MATCH(M48*N48*O48,級距表!$T:$T,-1)-1,級距表!$S:$T,2,0)))</f>
        <v>1500</v>
      </c>
      <c r="S48" s="65" t="s">
        <v>92</v>
      </c>
      <c r="T48" s="97">
        <f>IF(OR(P48="",S48="否"),0,VLOOKUP(R48,級距表!$A:$G,5,0))</f>
        <v>0</v>
      </c>
      <c r="U48" s="97">
        <f>IF(P48="",0,VLOOKUP(R48,級距表!A:G,7,0))</f>
        <v>90</v>
      </c>
      <c r="V48" s="97">
        <f>IF(P48="",0,VLOOKUP(R48,級距表!A:G,3,0))</f>
        <v>933</v>
      </c>
      <c r="W48" s="97">
        <f>ROUND(R48*$X$4,0)</f>
        <v>3</v>
      </c>
      <c r="X48" s="120">
        <f>ROUND($X$7*R48/30*O48,0)</f>
        <v>0</v>
      </c>
      <c r="Y48" s="191"/>
      <c r="Z48" s="127">
        <f>IF(P48="","",ROUNDUP(P48*Q48*Y48,0)+ROUNDUP(T48*ROUNDUP(Q48,0)*Y48,0)+ROUNDUP(U48*Q48*Y48,0)+ROUNDUP(V48*Q48*Y48,0)+ROUNDUP(X48*Q48*Y48, 0)+ROUNDUP(W48*Q48*Y48,0))</f>
        <v>0</v>
      </c>
      <c r="AA48" s="170"/>
      <c r="AB48" s="170"/>
      <c r="AC48" s="170"/>
      <c r="AD48" s="170"/>
      <c r="AE48" s="170"/>
    </row>
    <row r="49" spans="13:32" ht="19.8">
      <c r="M49" s="123">
        <v>183</v>
      </c>
      <c r="N49" s="125"/>
      <c r="O49" s="125"/>
      <c r="P49" s="96">
        <f>M49*N49*O49</f>
        <v>0</v>
      </c>
      <c r="Q49" s="190"/>
      <c r="R49" s="105">
        <f>IF((M49*N49*O49)&gt;級距表!$T$2,級距表!$T$2,IF(M49*N49*O49="","",VLOOKUP(MATCH(M49*N49*O49,級距表!$T:$T,-1)-1,級距表!$S:$T,2,0)))</f>
        <v>1500</v>
      </c>
      <c r="S49" s="65" t="s">
        <v>92</v>
      </c>
      <c r="T49" s="97">
        <f>IF(OR(P49="",S49="否"),0,VLOOKUP(R49,級距表!$A:$G,5,0))</f>
        <v>0</v>
      </c>
      <c r="U49" s="97">
        <f>IF(P49="",0,VLOOKUP(R49,級距表!A:G,7,0))</f>
        <v>90</v>
      </c>
      <c r="V49" s="97">
        <f>IF(P49="",0,VLOOKUP(R49,級距表!A:G,3,0))</f>
        <v>933</v>
      </c>
      <c r="W49" s="97">
        <f>ROUND(R49*$X$4,0)</f>
        <v>3</v>
      </c>
      <c r="X49" s="120">
        <f>ROUND($X$7*R49/30*O49,0)</f>
        <v>0</v>
      </c>
      <c r="Y49" s="191"/>
      <c r="Z49" s="127">
        <f>IF(P49="","",ROUNDUP(P49*Q49*Y49,0)+ROUNDUP(T49*ROUNDUP(Q49,0)*Y49,0)+ROUNDUP(U49*Q49*Y49,0)+ROUNDUP(V49*Q49*Y49,0)+ROUNDUP(X49*Q49*Y49, 0)+ROUNDUP(W49*Q49*Y49,0))</f>
        <v>0</v>
      </c>
      <c r="AA49" s="170"/>
      <c r="AB49" s="170"/>
      <c r="AC49" s="170"/>
      <c r="AD49" s="170"/>
      <c r="AE49" s="170"/>
    </row>
    <row r="50" spans="13:32">
      <c r="AB50" s="170"/>
      <c r="AC50" s="170"/>
      <c r="AD50" s="170"/>
      <c r="AE50" s="170"/>
      <c r="AF50" s="170"/>
    </row>
    <row r="51" spans="13:32">
      <c r="AB51" s="170"/>
      <c r="AC51" s="170"/>
      <c r="AD51" s="170"/>
      <c r="AE51" s="170"/>
      <c r="AF51" s="170"/>
    </row>
    <row r="52" spans="13:32">
      <c r="AB52" s="170"/>
      <c r="AC52" s="170"/>
      <c r="AD52" s="170"/>
      <c r="AE52" s="170"/>
      <c r="AF52" s="170"/>
    </row>
    <row r="204" spans="19:20">
      <c r="S204" s="180" t="s">
        <v>133</v>
      </c>
      <c r="T204" s="180"/>
    </row>
    <row r="205" spans="19:20">
      <c r="S205" s="180" t="s">
        <v>132</v>
      </c>
      <c r="T205" s="180"/>
    </row>
  </sheetData>
  <sheetProtection formatCells="0" formatColumns="0" formatRows="0" insertColumns="0" insertRows="0" selectLockedCells="1"/>
  <dataConsolidate/>
  <mergeCells count="10">
    <mergeCell ref="N45:Q45"/>
    <mergeCell ref="M38:N38"/>
    <mergeCell ref="M1:AA1"/>
    <mergeCell ref="AC33:AF33"/>
    <mergeCell ref="AC34:AF34"/>
    <mergeCell ref="AC35:AF35"/>
    <mergeCell ref="M2:V9"/>
    <mergeCell ref="M11:N11"/>
    <mergeCell ref="Q11:R11"/>
    <mergeCell ref="Q38:R38"/>
  </mergeCells>
  <phoneticPr fontId="29" type="noConversion"/>
  <conditionalFormatting sqref="M15">
    <cfRule type="expression" dxfId="17" priority="45">
      <formula>"0&lt;$M$68&lt;150"</formula>
    </cfRule>
  </conditionalFormatting>
  <conditionalFormatting sqref="M19">
    <cfRule type="expression" dxfId="16" priority="44">
      <formula>"0&lt;$M$68&lt;150"</formula>
    </cfRule>
  </conditionalFormatting>
  <conditionalFormatting sqref="M20">
    <cfRule type="expression" dxfId="15" priority="43">
      <formula>"0&lt;$M$68&lt;150"</formula>
    </cfRule>
  </conditionalFormatting>
  <conditionalFormatting sqref="O24">
    <cfRule type="expression" dxfId="14" priority="30">
      <formula>IF(#REF!="",#REF!,0)</formula>
    </cfRule>
    <cfRule type="cellIs" dxfId="13" priority="31" operator="greaterThan">
      <formula>12</formula>
    </cfRule>
  </conditionalFormatting>
  <conditionalFormatting sqref="X4">
    <cfRule type="cellIs" dxfId="12" priority="25" operator="lessThan">
      <formula>0.0011</formula>
    </cfRule>
  </conditionalFormatting>
  <conditionalFormatting sqref="AA20">
    <cfRule type="expression" dxfId="11" priority="20">
      <formula>$AA$20&gt;4</formula>
    </cfRule>
  </conditionalFormatting>
  <conditionalFormatting sqref="O25:O28">
    <cfRule type="expression" dxfId="10" priority="16">
      <formula>IF($P$35="",$Q$35,0)</formula>
    </cfRule>
    <cfRule type="cellIs" dxfId="9" priority="17" operator="greaterThan">
      <formula>12</formula>
    </cfRule>
  </conditionalFormatting>
  <conditionalFormatting sqref="O33">
    <cfRule type="expression" dxfId="8" priority="12">
      <formula>IF(#REF!="",#REF!,0)</formula>
    </cfRule>
    <cfRule type="cellIs" dxfId="7" priority="13" operator="greaterThan">
      <formula>12</formula>
    </cfRule>
  </conditionalFormatting>
  <conditionalFormatting sqref="O34">
    <cfRule type="expression" dxfId="6" priority="10">
      <formula>IF($P$35="",$Q$35,0)</formula>
    </cfRule>
    <cfRule type="cellIs" dxfId="5" priority="11" operator="greaterThan">
      <formula>12</formula>
    </cfRule>
  </conditionalFormatting>
  <conditionalFormatting sqref="O29 O35">
    <cfRule type="expression" dxfId="4" priority="112">
      <formula>IF(#REF!="",#REF!,0)</formula>
    </cfRule>
    <cfRule type="cellIs" dxfId="3" priority="113" operator="greaterThan">
      <formula>12</formula>
    </cfRule>
  </conditionalFormatting>
  <conditionalFormatting sqref="N47">
    <cfRule type="cellIs" dxfId="2" priority="5" operator="greaterThan">
      <formula>8</formula>
    </cfRule>
  </conditionalFormatting>
  <conditionalFormatting sqref="N48">
    <cfRule type="cellIs" dxfId="1" priority="3" operator="greaterThan">
      <formula>8</formula>
    </cfRule>
  </conditionalFormatting>
  <conditionalFormatting sqref="N49">
    <cfRule type="cellIs" dxfId="0" priority="1" operator="greaterThan">
      <formula>8</formula>
    </cfRule>
  </conditionalFormatting>
  <dataValidations count="13">
    <dataValidation type="decimal" operator="greaterThanOrEqual" allowBlank="1" showInputMessage="1" showErrorMessage="1" error="按勞基法規定由雇主每月按僱用勞工投保薪資總額萬分之2.5（0.025%)提繳積欠工資墊償基金" prompt="按勞基法規定由雇主每月按僱用勞工投保薪資總額萬分之2.5（0.025%)提繳積欠工資墊償基金" sqref="Y7:AA7" xr:uid="{00000000-0002-0000-0100-000000000000}">
      <formula1>0.00025</formula1>
    </dataValidation>
    <dataValidation type="decimal" operator="greaterThanOrEqual" allowBlank="1" showInputMessage="1" showErrorMessage="1" error="不少於0.11%" prompt="不少於0.11%" sqref="X4:AA4" xr:uid="{00000000-0002-0000-0100-000001000000}">
      <formula1>0.0011</formula1>
    </dataValidation>
    <dataValidation type="custom" operator="lessThanOrEqual" allowBlank="1" showInputMessage="1" showErrorMessage="1" error="薪資20,000元/人月上限" prompt="薪資20,000元/人月上限" sqref="M15" xr:uid="{00000000-0002-0000-0100-000002000000}">
      <formula1>M15&lt;=20000</formula1>
    </dataValidation>
    <dataValidation type="custom" operator="lessThanOrEqual" allowBlank="1" showInputMessage="1" showErrorMessage="1" error="薪資18,000元/人月上限" prompt="薪資18,000元/人月上限" sqref="M19:M20" xr:uid="{00000000-0002-0000-0100-000003000000}">
      <formula1>M19&lt;=18000</formula1>
    </dataValidation>
    <dataValidation type="decimal" operator="lessThanOrEqual" allowBlank="1" showInputMessage="1" showErrorMessage="1" prompt="EX.1/28到職，12/31離職，算12個月，則輸入12" sqref="O24:O29 O33:O35" xr:uid="{00000000-0002-0000-0100-000004000000}">
      <formula1>12</formula1>
    </dataValidation>
    <dataValidation allowBlank="1" showInputMessage="1" showErrorMessage="1" prompt="月數+(工作日/總月日數)" sqref="N24:N29 N33:N35" xr:uid="{00000000-0002-0000-0100-000005000000}"/>
    <dataValidation type="whole" operator="greaterThanOrEqual" allowBlank="1" showInputMessage="1" showErrorMessage="1" error="最低時薪183元" prompt="最低時薪183元" sqref="M42:M43" xr:uid="{00000000-0002-0000-0100-000006000000}">
      <formula1>183</formula1>
    </dataValidation>
    <dataValidation type="decimal" operator="greaterThanOrEqual" allowBlank="1" showInputMessage="1" showErrorMessage="1" error="最低時薪183元" prompt="最低時薪183元" sqref="M47:M49" xr:uid="{00000000-0002-0000-0100-000007000000}">
      <formula1>183</formula1>
    </dataValidation>
    <dataValidation type="whole" operator="lessThanOrEqual" allowBlank="1" showInputMessage="1" showErrorMessage="1" error="每天最多以8小時計" prompt="每天最多以8小時計" sqref="N47:N49" xr:uid="{00000000-0002-0000-0100-000008000000}">
      <formula1>8</formula1>
    </dataValidation>
    <dataValidation type="list" allowBlank="1" showInputMessage="1" showErrorMessage="1" sqref="S47:S49" xr:uid="{00000000-0002-0000-0100-000009000000}">
      <formula1>$S$204:$S$205</formula1>
    </dataValidation>
    <dataValidation type="custom" allowBlank="1" showInputMessage="1" showErrorMessage="1" error="主持人、協同主持人以4人為限" sqref="O15" xr:uid="{00000000-0002-0000-0100-00000A000000}">
      <formula1>SUM(O15,O19,O20)&lt;=4</formula1>
    </dataValidation>
    <dataValidation type="custom" allowBlank="1" showInputMessage="1" showErrorMessage="1" error="主持人、協同主持人以4人為限" sqref="O19" xr:uid="{00000000-0002-0000-0100-00000B000000}">
      <formula1>SUM(O15,O19,O20)&lt;=4</formula1>
    </dataValidation>
    <dataValidation type="custom" allowBlank="1" showInputMessage="1" showErrorMessage="1" error="主持人、協同主持人以4人為限" sqref="O20" xr:uid="{00000000-0002-0000-0100-00000C000000}">
      <formula1>SUM(O15,O19,O20)&lt;=4</formula1>
    </dataValidation>
  </dataValidations>
  <pageMargins left="0.62992125984251968" right="0.23622047244094491" top="0.74803149606299213" bottom="0.74803149606299213" header="0.31496062992125984" footer="0.31496062992125984"/>
  <pageSetup paperSize="9" scale="44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1:AL22"/>
  <sheetViews>
    <sheetView topLeftCell="M1" workbookViewId="0">
      <selection activeCell="T2" sqref="T2"/>
    </sheetView>
  </sheetViews>
  <sheetFormatPr defaultColWidth="8.88671875" defaultRowHeight="15.6"/>
  <cols>
    <col min="1" max="6" width="0" style="1" hidden="1" customWidth="1"/>
    <col min="7" max="7" width="14.6640625" style="1" hidden="1" customWidth="1"/>
    <col min="8" max="8" width="14.21875" style="1" hidden="1" customWidth="1"/>
    <col min="9" max="12" width="0" style="1" hidden="1" customWidth="1"/>
    <col min="13" max="13" width="8.88671875" style="1"/>
    <col min="14" max="14" width="9" style="1" bestFit="1" customWidth="1"/>
    <col min="15" max="19" width="9.44140625" style="1" bestFit="1" customWidth="1"/>
    <col min="20" max="23" width="8.88671875" style="1"/>
    <col min="24" max="25" width="9" style="1" bestFit="1" customWidth="1"/>
    <col min="26" max="28" width="8.88671875" style="1"/>
    <col min="29" max="32" width="9" style="1" bestFit="1" customWidth="1"/>
    <col min="33" max="33" width="11" style="1" customWidth="1"/>
    <col min="34" max="34" width="14.109375" style="1" customWidth="1"/>
    <col min="35" max="35" width="21.77734375" style="1" customWidth="1"/>
    <col min="36" max="38" width="23.33203125" style="1" customWidth="1"/>
    <col min="39" max="16384" width="8.88671875" style="1"/>
  </cols>
  <sheetData>
    <row r="1" spans="1:38" ht="28.2">
      <c r="A1" s="451"/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2" t="s">
        <v>29</v>
      </c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AC1" s="30"/>
      <c r="AD1" s="30" t="s">
        <v>49</v>
      </c>
      <c r="AE1" s="23" t="s">
        <v>62</v>
      </c>
      <c r="AF1" s="24" t="s">
        <v>63</v>
      </c>
      <c r="AG1" s="23" t="s">
        <v>64</v>
      </c>
      <c r="AH1" s="25"/>
      <c r="AI1" s="30"/>
      <c r="AJ1" s="22"/>
      <c r="AK1" s="51"/>
      <c r="AL1" s="51"/>
    </row>
    <row r="2" spans="1:38" ht="20.399999999999999" thickBot="1">
      <c r="A2" s="33"/>
      <c r="M2" s="3" t="s">
        <v>30</v>
      </c>
      <c r="N2" s="3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AC2" s="28" t="s">
        <v>65</v>
      </c>
      <c r="AD2" s="28"/>
      <c r="AE2" s="429" t="s">
        <v>62</v>
      </c>
      <c r="AF2" s="429"/>
      <c r="AG2" s="430" t="s">
        <v>63</v>
      </c>
      <c r="AH2" s="431"/>
      <c r="AI2" s="429" t="s">
        <v>64</v>
      </c>
      <c r="AJ2" s="429"/>
      <c r="AK2" s="52"/>
      <c r="AL2" s="54" t="s">
        <v>88</v>
      </c>
    </row>
    <row r="3" spans="1:38" ht="19.95" customHeight="1">
      <c r="A3" s="35"/>
      <c r="B3" s="437"/>
      <c r="C3" s="453"/>
      <c r="D3" s="453"/>
      <c r="E3" s="453"/>
      <c r="F3" s="440"/>
      <c r="G3" s="437"/>
      <c r="H3" s="453"/>
      <c r="I3" s="453"/>
      <c r="J3" s="453"/>
      <c r="K3" s="453"/>
      <c r="L3" s="440"/>
      <c r="M3" s="4" t="s">
        <v>72</v>
      </c>
      <c r="N3" s="5"/>
      <c r="O3" s="456" t="s">
        <v>31</v>
      </c>
      <c r="P3" s="457"/>
      <c r="Q3" s="457"/>
      <c r="R3" s="457"/>
      <c r="S3" s="458"/>
      <c r="T3" s="456" t="s">
        <v>32</v>
      </c>
      <c r="U3" s="457"/>
      <c r="V3" s="457"/>
      <c r="W3" s="457"/>
      <c r="X3" s="457"/>
      <c r="Y3" s="458"/>
      <c r="AC3" s="28"/>
      <c r="AD3" s="28" t="s">
        <v>49</v>
      </c>
      <c r="AE3" s="28" t="s">
        <v>66</v>
      </c>
      <c r="AF3" s="28" t="s">
        <v>67</v>
      </c>
      <c r="AG3" s="28" t="s">
        <v>68</v>
      </c>
      <c r="AH3" s="28" t="s">
        <v>69</v>
      </c>
      <c r="AI3" s="28" t="s">
        <v>70</v>
      </c>
      <c r="AJ3" s="28" t="s">
        <v>71</v>
      </c>
      <c r="AK3" s="52"/>
      <c r="AL3" s="54" t="s">
        <v>86</v>
      </c>
    </row>
    <row r="4" spans="1:38" ht="19.8">
      <c r="A4" s="36"/>
      <c r="B4" s="438"/>
      <c r="C4" s="454"/>
      <c r="D4" s="454"/>
      <c r="E4" s="454"/>
      <c r="F4" s="441"/>
      <c r="G4" s="438"/>
      <c r="H4" s="454"/>
      <c r="I4" s="454"/>
      <c r="J4" s="454"/>
      <c r="K4" s="454"/>
      <c r="L4" s="441"/>
      <c r="M4" s="6" t="s">
        <v>73</v>
      </c>
      <c r="N4" s="7"/>
      <c r="O4" s="459"/>
      <c r="P4" s="460"/>
      <c r="Q4" s="460"/>
      <c r="R4" s="460"/>
      <c r="S4" s="461"/>
      <c r="T4" s="459"/>
      <c r="U4" s="460"/>
      <c r="V4" s="460"/>
      <c r="W4" s="460"/>
      <c r="X4" s="460"/>
      <c r="Y4" s="461"/>
      <c r="AC4" s="34" t="s">
        <v>49</v>
      </c>
      <c r="AD4" s="34">
        <v>0</v>
      </c>
      <c r="AE4" s="34">
        <v>0</v>
      </c>
      <c r="AF4" s="34">
        <v>0</v>
      </c>
      <c r="AG4" s="34">
        <v>0</v>
      </c>
      <c r="AH4" s="34">
        <v>0</v>
      </c>
      <c r="AI4" s="34">
        <v>0</v>
      </c>
      <c r="AJ4" s="34">
        <v>0</v>
      </c>
      <c r="AK4" s="53"/>
      <c r="AL4" s="54" t="s">
        <v>87</v>
      </c>
    </row>
    <row r="5" spans="1:38" ht="20.399999999999999" thickBot="1">
      <c r="A5" s="37"/>
      <c r="B5" s="439"/>
      <c r="C5" s="455"/>
      <c r="D5" s="455"/>
      <c r="E5" s="455"/>
      <c r="F5" s="442"/>
      <c r="G5" s="439"/>
      <c r="H5" s="455"/>
      <c r="I5" s="455"/>
      <c r="J5" s="455"/>
      <c r="K5" s="455"/>
      <c r="L5" s="442"/>
      <c r="M5" s="8" t="s">
        <v>33</v>
      </c>
      <c r="N5" s="9"/>
      <c r="O5" s="462"/>
      <c r="P5" s="463"/>
      <c r="Q5" s="463"/>
      <c r="R5" s="463"/>
      <c r="S5" s="464"/>
      <c r="T5" s="462"/>
      <c r="U5" s="463"/>
      <c r="V5" s="463"/>
      <c r="W5" s="463"/>
      <c r="X5" s="463"/>
      <c r="Y5" s="464"/>
      <c r="AC5" s="34">
        <v>1</v>
      </c>
      <c r="AD5" s="34">
        <v>0</v>
      </c>
      <c r="AE5" s="34">
        <v>5000</v>
      </c>
      <c r="AF5" s="34">
        <v>6000</v>
      </c>
      <c r="AG5" s="34">
        <v>2000</v>
      </c>
      <c r="AH5" s="34">
        <v>2000</v>
      </c>
      <c r="AI5" s="34">
        <v>2000</v>
      </c>
      <c r="AJ5" s="34">
        <v>2000</v>
      </c>
      <c r="AK5" s="53"/>
      <c r="AL5" s="53"/>
    </row>
    <row r="6" spans="1:38" ht="35.4" thickBot="1">
      <c r="A6" s="38"/>
      <c r="B6" s="39"/>
      <c r="C6" s="40"/>
      <c r="D6" s="41"/>
      <c r="E6" s="42"/>
      <c r="F6" s="41"/>
      <c r="G6" s="449"/>
      <c r="H6" s="450"/>
      <c r="I6" s="449"/>
      <c r="J6" s="450"/>
      <c r="K6" s="449"/>
      <c r="L6" s="450"/>
      <c r="M6" s="31"/>
      <c r="N6" s="31" t="s">
        <v>48</v>
      </c>
      <c r="O6" s="10" t="s">
        <v>74</v>
      </c>
      <c r="P6" s="11" t="s">
        <v>75</v>
      </c>
      <c r="Q6" s="12" t="s">
        <v>34</v>
      </c>
      <c r="R6" s="12" t="s">
        <v>35</v>
      </c>
      <c r="S6" s="12" t="s">
        <v>36</v>
      </c>
      <c r="T6" s="432" t="s">
        <v>45</v>
      </c>
      <c r="U6" s="433"/>
      <c r="V6" s="432" t="s">
        <v>47</v>
      </c>
      <c r="W6" s="433"/>
      <c r="X6" s="432" t="s">
        <v>46</v>
      </c>
      <c r="Y6" s="433"/>
      <c r="AC6" s="34">
        <v>2</v>
      </c>
      <c r="AD6" s="34">
        <v>0</v>
      </c>
      <c r="AE6" s="34"/>
      <c r="AF6" s="34"/>
      <c r="AG6" s="34">
        <v>4000</v>
      </c>
      <c r="AH6" s="34">
        <v>4000</v>
      </c>
      <c r="AI6" s="34">
        <v>4000</v>
      </c>
      <c r="AJ6" s="34">
        <v>4000</v>
      </c>
      <c r="AK6" s="53"/>
      <c r="AL6" s="53"/>
    </row>
    <row r="7" spans="1:38" ht="20.399999999999999" thickBot="1">
      <c r="A7" s="38"/>
      <c r="B7" s="40"/>
      <c r="C7" s="40"/>
      <c r="D7" s="43"/>
      <c r="E7" s="42"/>
      <c r="F7" s="41"/>
      <c r="G7" s="44"/>
      <c r="H7" s="45"/>
      <c r="I7" s="44"/>
      <c r="J7" s="46"/>
      <c r="K7" s="44"/>
      <c r="L7" s="46"/>
      <c r="M7" s="32" t="s">
        <v>48</v>
      </c>
      <c r="N7" s="13">
        <v>0</v>
      </c>
      <c r="O7" s="14">
        <v>0</v>
      </c>
      <c r="P7" s="14">
        <v>0</v>
      </c>
      <c r="Q7" s="15">
        <v>0</v>
      </c>
      <c r="R7" s="16">
        <v>0</v>
      </c>
      <c r="S7" s="16">
        <v>0</v>
      </c>
      <c r="T7" s="44"/>
      <c r="U7" s="45"/>
      <c r="V7" s="44"/>
      <c r="W7" s="46"/>
      <c r="X7" s="44"/>
      <c r="Y7" s="46"/>
      <c r="AC7" s="34">
        <v>3</v>
      </c>
      <c r="AD7" s="34">
        <v>0</v>
      </c>
      <c r="AE7" s="34"/>
      <c r="AF7" s="34"/>
      <c r="AG7" s="34">
        <v>6000</v>
      </c>
      <c r="AH7" s="34">
        <v>6000</v>
      </c>
      <c r="AI7" s="34">
        <v>6000</v>
      </c>
      <c r="AJ7" s="34">
        <v>6000</v>
      </c>
      <c r="AK7" s="53"/>
      <c r="AL7" s="53"/>
    </row>
    <row r="8" spans="1:38" ht="51.6" customHeight="1" thickBot="1">
      <c r="A8" s="47"/>
      <c r="B8" s="18"/>
      <c r="C8" s="18"/>
      <c r="D8" s="18"/>
      <c r="E8" s="19"/>
      <c r="F8" s="19"/>
      <c r="G8" s="434"/>
      <c r="H8" s="437"/>
      <c r="I8" s="434"/>
      <c r="J8" s="440"/>
      <c r="K8" s="443"/>
      <c r="L8" s="443"/>
      <c r="M8" s="17" t="s">
        <v>84</v>
      </c>
      <c r="N8" s="48">
        <v>0</v>
      </c>
      <c r="O8" s="18">
        <v>22700</v>
      </c>
      <c r="P8" s="18">
        <v>25350</v>
      </c>
      <c r="Q8" s="18">
        <v>27370</v>
      </c>
      <c r="R8" s="19">
        <v>32450</v>
      </c>
      <c r="S8" s="19">
        <v>37120</v>
      </c>
      <c r="T8" s="434" t="s">
        <v>55</v>
      </c>
      <c r="U8" s="437" t="s">
        <v>56</v>
      </c>
      <c r="V8" s="434" t="s">
        <v>57</v>
      </c>
      <c r="W8" s="440" t="s">
        <v>58</v>
      </c>
      <c r="X8" s="443">
        <v>6000</v>
      </c>
      <c r="Y8" s="443">
        <v>5000</v>
      </c>
      <c r="AC8" s="34">
        <v>4</v>
      </c>
      <c r="AD8" s="34">
        <v>0</v>
      </c>
      <c r="AE8" s="34"/>
      <c r="AF8" s="34"/>
      <c r="AG8" s="34"/>
      <c r="AH8" s="34">
        <v>8000</v>
      </c>
      <c r="AI8" s="34">
        <v>8000</v>
      </c>
      <c r="AJ8" s="34">
        <v>8000</v>
      </c>
      <c r="AK8" s="53"/>
      <c r="AL8" s="53"/>
    </row>
    <row r="9" spans="1:38" ht="23.4" customHeight="1" thickBot="1">
      <c r="A9" s="49"/>
      <c r="B9" s="20"/>
      <c r="C9" s="20"/>
      <c r="D9" s="20"/>
      <c r="E9" s="20"/>
      <c r="F9" s="20"/>
      <c r="G9" s="435"/>
      <c r="H9" s="438"/>
      <c r="I9" s="435"/>
      <c r="J9" s="441"/>
      <c r="K9" s="444"/>
      <c r="L9" s="444"/>
      <c r="M9" s="29" t="s">
        <v>76</v>
      </c>
      <c r="N9" s="50">
        <v>0</v>
      </c>
      <c r="O9" s="20">
        <v>23230</v>
      </c>
      <c r="P9" s="20">
        <v>26300</v>
      </c>
      <c r="Q9" s="20">
        <v>27890</v>
      </c>
      <c r="R9" s="20">
        <v>33190</v>
      </c>
      <c r="S9" s="20">
        <v>37970</v>
      </c>
      <c r="T9" s="435"/>
      <c r="U9" s="438"/>
      <c r="V9" s="435"/>
      <c r="W9" s="441"/>
      <c r="X9" s="444"/>
      <c r="Y9" s="444"/>
      <c r="AC9" s="34">
        <v>5</v>
      </c>
      <c r="AD9" s="34">
        <v>0</v>
      </c>
      <c r="AE9" s="34"/>
      <c r="AF9" s="34"/>
      <c r="AG9" s="34"/>
      <c r="AH9" s="34">
        <v>10000</v>
      </c>
      <c r="AI9" s="34">
        <v>10000</v>
      </c>
      <c r="AJ9" s="34">
        <v>10000</v>
      </c>
      <c r="AK9" s="53"/>
      <c r="AL9" s="53"/>
    </row>
    <row r="10" spans="1:38" ht="20.399999999999999" thickBot="1">
      <c r="A10" s="49"/>
      <c r="B10" s="20"/>
      <c r="C10" s="20"/>
      <c r="D10" s="20"/>
      <c r="E10" s="20"/>
      <c r="F10" s="20"/>
      <c r="G10" s="435"/>
      <c r="H10" s="438"/>
      <c r="I10" s="435"/>
      <c r="J10" s="441"/>
      <c r="K10" s="444"/>
      <c r="L10" s="444"/>
      <c r="M10" s="29" t="s">
        <v>77</v>
      </c>
      <c r="N10" s="50">
        <v>0</v>
      </c>
      <c r="O10" s="20">
        <v>23760</v>
      </c>
      <c r="P10" s="20">
        <v>27260</v>
      </c>
      <c r="Q10" s="20">
        <v>28950</v>
      </c>
      <c r="R10" s="20">
        <v>34050</v>
      </c>
      <c r="S10" s="20">
        <v>38930</v>
      </c>
      <c r="T10" s="435"/>
      <c r="U10" s="438"/>
      <c r="V10" s="435"/>
      <c r="W10" s="441"/>
      <c r="X10" s="444"/>
      <c r="Y10" s="444"/>
      <c r="AC10" s="34">
        <v>6</v>
      </c>
      <c r="AD10" s="34">
        <v>0</v>
      </c>
      <c r="AE10" s="34"/>
      <c r="AF10" s="34"/>
      <c r="AG10" s="34"/>
      <c r="AH10" s="34"/>
      <c r="AI10" s="34">
        <v>12000</v>
      </c>
      <c r="AJ10" s="34">
        <v>12000</v>
      </c>
      <c r="AK10" s="53"/>
      <c r="AL10" s="53"/>
    </row>
    <row r="11" spans="1:38" ht="20.399999999999999" thickBot="1">
      <c r="A11" s="49"/>
      <c r="B11" s="20"/>
      <c r="C11" s="20"/>
      <c r="D11" s="20"/>
      <c r="E11" s="20"/>
      <c r="F11" s="20"/>
      <c r="G11" s="435"/>
      <c r="H11" s="438"/>
      <c r="I11" s="435"/>
      <c r="J11" s="441"/>
      <c r="K11" s="444"/>
      <c r="L11" s="444"/>
      <c r="M11" s="29" t="s">
        <v>78</v>
      </c>
      <c r="N11" s="50">
        <v>0</v>
      </c>
      <c r="O11" s="20">
        <v>24290</v>
      </c>
      <c r="P11" s="20">
        <v>28210</v>
      </c>
      <c r="Q11" s="20">
        <v>29910</v>
      </c>
      <c r="R11" s="20">
        <v>34890</v>
      </c>
      <c r="S11" s="20">
        <v>39990</v>
      </c>
      <c r="T11" s="435"/>
      <c r="U11" s="438"/>
      <c r="V11" s="435"/>
      <c r="W11" s="441"/>
      <c r="X11" s="444"/>
      <c r="Y11" s="444"/>
      <c r="AC11" s="34">
        <v>7</v>
      </c>
      <c r="AD11" s="34">
        <v>0</v>
      </c>
      <c r="AE11" s="34"/>
      <c r="AF11" s="34"/>
      <c r="AG11" s="34"/>
      <c r="AH11" s="34"/>
      <c r="AI11" s="34">
        <v>14000</v>
      </c>
      <c r="AJ11" s="34">
        <v>14000</v>
      </c>
      <c r="AK11" s="53"/>
      <c r="AL11" s="53"/>
    </row>
    <row r="12" spans="1:38" ht="20.399999999999999" thickBot="1">
      <c r="A12" s="49"/>
      <c r="B12" s="20"/>
      <c r="C12" s="20"/>
      <c r="D12" s="20"/>
      <c r="E12" s="20"/>
      <c r="F12" s="20"/>
      <c r="G12" s="435"/>
      <c r="H12" s="438"/>
      <c r="I12" s="435"/>
      <c r="J12" s="441"/>
      <c r="K12" s="444"/>
      <c r="L12" s="444"/>
      <c r="M12" s="29" t="s">
        <v>79</v>
      </c>
      <c r="N12" s="50">
        <v>0</v>
      </c>
      <c r="O12" s="20">
        <v>24820</v>
      </c>
      <c r="P12" s="20">
        <v>29270</v>
      </c>
      <c r="Q12" s="20">
        <v>30870</v>
      </c>
      <c r="R12" s="20">
        <v>35750</v>
      </c>
      <c r="S12" s="20">
        <v>40940</v>
      </c>
      <c r="T12" s="435"/>
      <c r="U12" s="438"/>
      <c r="V12" s="435"/>
      <c r="W12" s="441"/>
      <c r="X12" s="444"/>
      <c r="Y12" s="444"/>
      <c r="AC12" s="34">
        <v>8</v>
      </c>
      <c r="AD12" s="34">
        <v>0</v>
      </c>
      <c r="AE12" s="34"/>
      <c r="AF12" s="34"/>
      <c r="AG12" s="34"/>
      <c r="AH12" s="34"/>
      <c r="AI12" s="34">
        <v>16000</v>
      </c>
      <c r="AJ12" s="34">
        <v>16000</v>
      </c>
      <c r="AK12" s="53"/>
      <c r="AL12" s="53"/>
    </row>
    <row r="13" spans="1:38" ht="20.399999999999999" thickBot="1">
      <c r="A13" s="49"/>
      <c r="B13" s="20"/>
      <c r="C13" s="20"/>
      <c r="D13" s="20"/>
      <c r="E13" s="20"/>
      <c r="F13" s="20"/>
      <c r="G13" s="435"/>
      <c r="H13" s="438"/>
      <c r="I13" s="435"/>
      <c r="J13" s="441"/>
      <c r="K13" s="444"/>
      <c r="L13" s="444"/>
      <c r="M13" s="29" t="s">
        <v>80</v>
      </c>
      <c r="N13" s="50">
        <v>0</v>
      </c>
      <c r="O13" s="20">
        <v>25450</v>
      </c>
      <c r="P13" s="20">
        <v>30230</v>
      </c>
      <c r="Q13" s="20">
        <v>31810</v>
      </c>
      <c r="R13" s="20">
        <v>36690</v>
      </c>
      <c r="S13" s="20">
        <v>41890</v>
      </c>
      <c r="T13" s="435"/>
      <c r="U13" s="438"/>
      <c r="V13" s="435"/>
      <c r="W13" s="441"/>
      <c r="X13" s="444"/>
      <c r="Y13" s="444"/>
      <c r="AC13" s="34">
        <v>9</v>
      </c>
      <c r="AD13" s="34">
        <v>0</v>
      </c>
      <c r="AE13" s="34"/>
      <c r="AF13" s="34"/>
      <c r="AG13" s="34"/>
      <c r="AH13" s="34"/>
      <c r="AI13" s="34">
        <v>18000</v>
      </c>
      <c r="AJ13" s="34">
        <v>18000</v>
      </c>
      <c r="AK13" s="53"/>
      <c r="AL13" s="53"/>
    </row>
    <row r="14" spans="1:38" ht="20.399999999999999" thickBot="1">
      <c r="A14" s="49"/>
      <c r="B14" s="20"/>
      <c r="C14" s="20"/>
      <c r="D14" s="20"/>
      <c r="E14" s="20"/>
      <c r="F14" s="20"/>
      <c r="G14" s="435"/>
      <c r="H14" s="438"/>
      <c r="I14" s="435"/>
      <c r="J14" s="441"/>
      <c r="K14" s="444"/>
      <c r="L14" s="444"/>
      <c r="M14" s="29" t="s">
        <v>81</v>
      </c>
      <c r="N14" s="50">
        <v>0</v>
      </c>
      <c r="O14" s="20">
        <v>25990</v>
      </c>
      <c r="P14" s="20">
        <v>31190</v>
      </c>
      <c r="Q14" s="20">
        <v>32870</v>
      </c>
      <c r="R14" s="20">
        <v>37650</v>
      </c>
      <c r="S14" s="20">
        <v>42850</v>
      </c>
      <c r="T14" s="435"/>
      <c r="U14" s="438"/>
      <c r="V14" s="435"/>
      <c r="W14" s="441"/>
      <c r="X14" s="444"/>
      <c r="Y14" s="444"/>
      <c r="AC14" s="34">
        <v>10</v>
      </c>
      <c r="AD14" s="34">
        <v>0</v>
      </c>
      <c r="AE14" s="34"/>
      <c r="AF14" s="34"/>
      <c r="AG14" s="34"/>
      <c r="AH14" s="34"/>
      <c r="AI14" s="34">
        <v>20000</v>
      </c>
      <c r="AJ14" s="34">
        <v>20000</v>
      </c>
      <c r="AK14" s="53"/>
      <c r="AL14" s="53"/>
    </row>
    <row r="15" spans="1:38" ht="20.399999999999999" thickBot="1">
      <c r="A15" s="49"/>
      <c r="B15" s="20"/>
      <c r="C15" s="20"/>
      <c r="D15" s="20"/>
      <c r="E15" s="20"/>
      <c r="F15" s="20"/>
      <c r="G15" s="436"/>
      <c r="H15" s="439"/>
      <c r="I15" s="436"/>
      <c r="J15" s="442"/>
      <c r="K15" s="444"/>
      <c r="L15" s="444"/>
      <c r="M15" s="29" t="s">
        <v>82</v>
      </c>
      <c r="N15" s="50">
        <v>0</v>
      </c>
      <c r="O15" s="20">
        <v>26510</v>
      </c>
      <c r="P15" s="20">
        <v>32130</v>
      </c>
      <c r="Q15" s="20">
        <v>33830</v>
      </c>
      <c r="R15" s="20">
        <v>38610</v>
      </c>
      <c r="S15" s="20">
        <v>43910</v>
      </c>
      <c r="T15" s="436"/>
      <c r="U15" s="439"/>
      <c r="V15" s="436"/>
      <c r="W15" s="442"/>
      <c r="X15" s="444"/>
      <c r="Y15" s="444"/>
      <c r="AC15" s="34">
        <v>11</v>
      </c>
      <c r="AD15" s="34">
        <v>0</v>
      </c>
      <c r="AE15" s="34"/>
      <c r="AF15" s="34"/>
      <c r="AG15" s="34"/>
      <c r="AH15" s="34"/>
      <c r="AI15" s="34">
        <v>22000</v>
      </c>
      <c r="AJ15" s="34">
        <v>22000</v>
      </c>
      <c r="AK15" s="53"/>
      <c r="AL15" s="53"/>
    </row>
    <row r="16" spans="1:38" ht="20.399999999999999" thickBot="1">
      <c r="A16" s="49"/>
      <c r="B16" s="20"/>
      <c r="C16" s="20"/>
      <c r="D16" s="20"/>
      <c r="E16" s="20"/>
      <c r="F16" s="20"/>
      <c r="G16" s="446"/>
      <c r="H16" s="447"/>
      <c r="I16" s="447"/>
      <c r="J16" s="448"/>
      <c r="K16" s="445"/>
      <c r="L16" s="445"/>
      <c r="M16" s="29" t="s">
        <v>83</v>
      </c>
      <c r="N16" s="50">
        <v>0</v>
      </c>
      <c r="O16" s="20">
        <v>27050</v>
      </c>
      <c r="P16" s="20">
        <v>33190</v>
      </c>
      <c r="Q16" s="20">
        <v>34790</v>
      </c>
      <c r="R16" s="20">
        <v>39560</v>
      </c>
      <c r="S16" s="20">
        <v>44860</v>
      </c>
      <c r="T16" s="446" t="s">
        <v>59</v>
      </c>
      <c r="U16" s="447"/>
      <c r="V16" s="447"/>
      <c r="W16" s="448"/>
      <c r="X16" s="445"/>
      <c r="Y16" s="445"/>
      <c r="AC16" s="34">
        <v>12</v>
      </c>
      <c r="AD16" s="34">
        <v>0</v>
      </c>
      <c r="AE16" s="34"/>
      <c r="AF16" s="34"/>
      <c r="AG16" s="34"/>
      <c r="AH16" s="34"/>
      <c r="AI16" s="34">
        <v>24000</v>
      </c>
      <c r="AJ16" s="34">
        <v>24000</v>
      </c>
      <c r="AK16" s="53"/>
      <c r="AL16" s="53"/>
    </row>
    <row r="17" spans="1:38" ht="21">
      <c r="A17" s="21"/>
      <c r="M17" s="21"/>
      <c r="N17" s="21"/>
      <c r="AC17" s="34">
        <v>13</v>
      </c>
      <c r="AD17" s="34">
        <v>0</v>
      </c>
      <c r="AE17" s="34"/>
      <c r="AF17" s="34"/>
      <c r="AG17" s="34"/>
      <c r="AH17" s="34"/>
      <c r="AI17" s="34">
        <v>26000</v>
      </c>
      <c r="AJ17" s="34">
        <v>26000</v>
      </c>
      <c r="AK17" s="53"/>
      <c r="AL17" s="53"/>
    </row>
    <row r="18" spans="1:38" ht="39.6" customHeight="1">
      <c r="A18" s="21"/>
      <c r="M18" s="21" t="s">
        <v>54</v>
      </c>
      <c r="N18" s="21"/>
      <c r="AC18" s="34">
        <v>14</v>
      </c>
      <c r="AD18" s="34">
        <v>0</v>
      </c>
      <c r="AE18" s="34"/>
      <c r="AF18" s="34"/>
      <c r="AG18" s="34"/>
      <c r="AH18" s="34"/>
      <c r="AI18" s="34">
        <v>28000</v>
      </c>
      <c r="AJ18" s="34">
        <v>28000</v>
      </c>
      <c r="AK18" s="53"/>
      <c r="AL18" s="53"/>
    </row>
    <row r="19" spans="1:38" ht="19.8">
      <c r="A19" s="2"/>
      <c r="M19" s="2" t="s">
        <v>37</v>
      </c>
      <c r="N19" s="2"/>
      <c r="AC19" s="34">
        <v>15</v>
      </c>
      <c r="AD19" s="34">
        <v>0</v>
      </c>
      <c r="AE19" s="34"/>
      <c r="AF19" s="34"/>
      <c r="AG19" s="34"/>
      <c r="AH19" s="34"/>
      <c r="AI19" s="34">
        <v>30000</v>
      </c>
      <c r="AJ19" s="34">
        <v>30000</v>
      </c>
      <c r="AK19" s="53"/>
      <c r="AL19" s="53"/>
    </row>
    <row r="20" spans="1:38" ht="19.8">
      <c r="A20" s="2"/>
      <c r="M20" s="2" t="s">
        <v>60</v>
      </c>
      <c r="N20" s="2"/>
      <c r="AC20" s="34">
        <v>16</v>
      </c>
      <c r="AD20" s="34">
        <v>0</v>
      </c>
      <c r="AE20" s="34"/>
      <c r="AF20" s="34"/>
      <c r="AG20" s="34"/>
      <c r="AH20" s="34"/>
      <c r="AI20" s="34">
        <v>32000</v>
      </c>
      <c r="AJ20" s="34"/>
      <c r="AK20" s="53"/>
      <c r="AL20" s="53"/>
    </row>
    <row r="21" spans="1:38" ht="19.8">
      <c r="M21" s="26" t="s">
        <v>61</v>
      </c>
      <c r="AC21" s="34">
        <v>17</v>
      </c>
      <c r="AD21" s="34">
        <v>0</v>
      </c>
      <c r="AE21" s="34"/>
      <c r="AF21" s="34"/>
      <c r="AG21" s="34"/>
      <c r="AH21" s="34"/>
      <c r="AI21" s="34">
        <v>34000</v>
      </c>
      <c r="AJ21" s="34"/>
      <c r="AK21" s="53"/>
      <c r="AL21" s="53"/>
    </row>
    <row r="22" spans="1:38" ht="19.8">
      <c r="M22" s="26" t="s">
        <v>51</v>
      </c>
    </row>
  </sheetData>
  <sheetProtection password="CF7A" sheet="1" objects="1" scenarios="1" selectLockedCells="1" selectUnlockedCells="1"/>
  <mergeCells count="29">
    <mergeCell ref="A1:L1"/>
    <mergeCell ref="M1:Y1"/>
    <mergeCell ref="B3:F5"/>
    <mergeCell ref="G3:L5"/>
    <mergeCell ref="O3:S5"/>
    <mergeCell ref="T3:Y5"/>
    <mergeCell ref="Y8:Y16"/>
    <mergeCell ref="T16:W16"/>
    <mergeCell ref="G6:H6"/>
    <mergeCell ref="I6:J6"/>
    <mergeCell ref="K6:L6"/>
    <mergeCell ref="T6:U6"/>
    <mergeCell ref="V6:W6"/>
    <mergeCell ref="AE2:AF2"/>
    <mergeCell ref="AI2:AJ2"/>
    <mergeCell ref="AG2:AH2"/>
    <mergeCell ref="X6:Y6"/>
    <mergeCell ref="G8:G15"/>
    <mergeCell ref="H8:H15"/>
    <mergeCell ref="I8:I15"/>
    <mergeCell ref="J8:J15"/>
    <mergeCell ref="K8:K16"/>
    <mergeCell ref="L8:L16"/>
    <mergeCell ref="G16:J16"/>
    <mergeCell ref="T8:T15"/>
    <mergeCell ref="U8:U15"/>
    <mergeCell ref="V8:V15"/>
    <mergeCell ref="W8:W15"/>
    <mergeCell ref="X8:X16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A1:BA73"/>
  <sheetViews>
    <sheetView zoomScaleNormal="100" zoomScaleSheetLayoutView="100" workbookViewId="0"/>
  </sheetViews>
  <sheetFormatPr defaultColWidth="9" defaultRowHeight="16.2"/>
  <cols>
    <col min="1" max="1" width="10.44140625" style="274" customWidth="1"/>
    <col min="2" max="2" width="9" style="211"/>
    <col min="3" max="3" width="9.77734375" style="212" bestFit="1" customWidth="1"/>
    <col min="4" max="4" width="9" style="208"/>
    <col min="5" max="5" width="9.77734375" style="209" bestFit="1" customWidth="1"/>
    <col min="6" max="6" width="9" style="83"/>
    <col min="7" max="7" width="11.33203125" style="90" bestFit="1" customWidth="1"/>
    <col min="8" max="8" width="9" style="213"/>
    <col min="9" max="9" width="4.88671875" style="89" customWidth="1"/>
    <col min="10" max="10" width="9.44140625" style="89" bestFit="1" customWidth="1"/>
    <col min="11" max="11" width="9" style="83"/>
    <col min="12" max="12" width="8.88671875" style="89"/>
    <col min="13" max="13" width="5" style="213" customWidth="1"/>
    <col min="14" max="14" width="5.21875" style="89" customWidth="1"/>
    <col min="15" max="15" width="10.21875" style="89" customWidth="1"/>
    <col min="16" max="16" width="9" style="83"/>
    <col min="17" max="17" width="9.44140625" style="89" bestFit="1" customWidth="1"/>
    <col min="18" max="18" width="4.44140625" style="213" customWidth="1"/>
    <col min="19" max="19" width="5.44140625" style="89" customWidth="1"/>
    <col min="20" max="20" width="10.44140625" style="89" customWidth="1"/>
    <col min="21" max="21" width="9" style="83"/>
    <col min="22" max="22" width="8.88671875" style="89"/>
    <col min="23" max="24" width="9" style="223"/>
    <col min="25" max="25" width="9.44140625" style="223" bestFit="1" customWidth="1"/>
    <col min="26" max="53" width="9" style="223"/>
    <col min="54" max="16384" width="9" style="83"/>
  </cols>
  <sheetData>
    <row r="1" spans="1:26">
      <c r="A1" s="306" t="s">
        <v>38</v>
      </c>
      <c r="B1" s="307" t="s">
        <v>39</v>
      </c>
      <c r="C1" s="308" t="s">
        <v>40</v>
      </c>
      <c r="D1" s="309" t="s">
        <v>41</v>
      </c>
      <c r="E1" s="310" t="s">
        <v>42</v>
      </c>
      <c r="F1" s="311" t="s">
        <v>43</v>
      </c>
      <c r="G1" s="312" t="s">
        <v>44</v>
      </c>
      <c r="I1" s="197"/>
      <c r="J1" s="198" t="s">
        <v>38</v>
      </c>
      <c r="K1" s="199" t="s">
        <v>39</v>
      </c>
      <c r="L1" s="200" t="s">
        <v>40</v>
      </c>
      <c r="N1" s="341"/>
      <c r="O1" s="310" t="s">
        <v>38</v>
      </c>
      <c r="P1" s="309" t="s">
        <v>41</v>
      </c>
      <c r="Q1" s="342" t="s">
        <v>42</v>
      </c>
      <c r="S1" s="229"/>
      <c r="T1" s="230" t="s">
        <v>38</v>
      </c>
      <c r="U1" s="221" t="s">
        <v>43</v>
      </c>
      <c r="V1" s="222" t="s">
        <v>50</v>
      </c>
      <c r="X1" s="315"/>
      <c r="Y1" s="316" t="s">
        <v>38</v>
      </c>
      <c r="Z1" s="317" t="s">
        <v>167</v>
      </c>
    </row>
    <row r="2" spans="1:26">
      <c r="A2" s="272">
        <v>1500</v>
      </c>
      <c r="B2" s="203">
        <v>266</v>
      </c>
      <c r="C2" s="210">
        <v>933</v>
      </c>
      <c r="D2" s="84">
        <v>409</v>
      </c>
      <c r="E2" s="205">
        <v>1286</v>
      </c>
      <c r="F2" s="220">
        <v>90</v>
      </c>
      <c r="G2" s="217">
        <v>90</v>
      </c>
      <c r="H2" s="215"/>
      <c r="I2" s="201">
        <v>1</v>
      </c>
      <c r="J2" s="201">
        <v>45800</v>
      </c>
      <c r="K2" s="203">
        <v>1100</v>
      </c>
      <c r="L2" s="210">
        <v>3848</v>
      </c>
      <c r="N2" s="339">
        <v>1</v>
      </c>
      <c r="O2" s="340">
        <v>219500</v>
      </c>
      <c r="P2" s="86">
        <v>3404</v>
      </c>
      <c r="Q2" s="343">
        <v>10690</v>
      </c>
      <c r="S2" s="355">
        <v>1</v>
      </c>
      <c r="T2" s="226">
        <v>182000</v>
      </c>
      <c r="U2" s="216">
        <v>9000</v>
      </c>
      <c r="V2" s="217">
        <v>9000</v>
      </c>
      <c r="W2" s="224"/>
      <c r="X2" s="318">
        <v>1</v>
      </c>
      <c r="Y2" s="321">
        <v>72800</v>
      </c>
      <c r="Z2" s="322">
        <v>153</v>
      </c>
    </row>
    <row r="3" spans="1:26">
      <c r="A3" s="272">
        <v>3000</v>
      </c>
      <c r="B3" s="203">
        <v>266</v>
      </c>
      <c r="C3" s="210">
        <v>933</v>
      </c>
      <c r="D3" s="84">
        <v>409</v>
      </c>
      <c r="E3" s="205">
        <v>1286</v>
      </c>
      <c r="F3" s="220">
        <v>180</v>
      </c>
      <c r="G3" s="217">
        <v>180</v>
      </c>
      <c r="H3" s="215"/>
      <c r="I3" s="201">
        <v>2</v>
      </c>
      <c r="J3" s="201">
        <v>43900</v>
      </c>
      <c r="K3" s="203">
        <v>1054</v>
      </c>
      <c r="L3" s="210">
        <v>3687</v>
      </c>
      <c r="N3" s="339">
        <v>2</v>
      </c>
      <c r="O3" s="340">
        <v>212000</v>
      </c>
      <c r="P3" s="86">
        <v>3288</v>
      </c>
      <c r="Q3" s="343">
        <v>10325</v>
      </c>
      <c r="S3" s="355">
        <v>2</v>
      </c>
      <c r="T3" s="226">
        <v>175600</v>
      </c>
      <c r="U3" s="216">
        <v>9000</v>
      </c>
      <c r="V3" s="217">
        <v>9000</v>
      </c>
      <c r="W3" s="224"/>
      <c r="X3" s="318">
        <v>2</v>
      </c>
      <c r="Y3" s="321">
        <v>69800</v>
      </c>
      <c r="Z3" s="322">
        <v>147</v>
      </c>
    </row>
    <row r="4" spans="1:26">
      <c r="A4" s="272">
        <v>4500</v>
      </c>
      <c r="B4" s="203">
        <v>266</v>
      </c>
      <c r="C4" s="210">
        <v>933</v>
      </c>
      <c r="D4" s="84">
        <v>409</v>
      </c>
      <c r="E4" s="205">
        <v>1286</v>
      </c>
      <c r="F4" s="220">
        <v>270</v>
      </c>
      <c r="G4" s="217">
        <v>270</v>
      </c>
      <c r="H4" s="215"/>
      <c r="I4" s="201">
        <v>3</v>
      </c>
      <c r="J4" s="201">
        <v>42000</v>
      </c>
      <c r="K4" s="203">
        <v>1008</v>
      </c>
      <c r="L4" s="210">
        <v>3528</v>
      </c>
      <c r="N4" s="339">
        <v>3</v>
      </c>
      <c r="O4" s="340">
        <v>204500</v>
      </c>
      <c r="P4" s="86">
        <v>3172</v>
      </c>
      <c r="Q4" s="343">
        <v>9959</v>
      </c>
      <c r="S4" s="355">
        <v>3</v>
      </c>
      <c r="T4" s="226">
        <v>169200</v>
      </c>
      <c r="U4" s="216">
        <v>9000</v>
      </c>
      <c r="V4" s="217">
        <v>9000</v>
      </c>
      <c r="W4" s="224"/>
      <c r="X4" s="318">
        <v>3</v>
      </c>
      <c r="Y4" s="321">
        <v>66800</v>
      </c>
      <c r="Z4" s="322">
        <v>140</v>
      </c>
    </row>
    <row r="5" spans="1:26">
      <c r="A5" s="272">
        <v>6000</v>
      </c>
      <c r="B5" s="203">
        <v>266</v>
      </c>
      <c r="C5" s="210">
        <v>933</v>
      </c>
      <c r="D5" s="84">
        <v>409</v>
      </c>
      <c r="E5" s="205">
        <v>1286</v>
      </c>
      <c r="F5" s="220">
        <v>360</v>
      </c>
      <c r="G5" s="217">
        <v>360</v>
      </c>
      <c r="H5" s="215"/>
      <c r="I5" s="201">
        <v>4</v>
      </c>
      <c r="J5" s="201">
        <v>40100</v>
      </c>
      <c r="K5" s="203">
        <v>962</v>
      </c>
      <c r="L5" s="210">
        <v>3369</v>
      </c>
      <c r="N5" s="339">
        <v>4</v>
      </c>
      <c r="O5" s="340">
        <v>197000</v>
      </c>
      <c r="P5" s="86">
        <v>3055</v>
      </c>
      <c r="Q5" s="343">
        <v>9594</v>
      </c>
      <c r="S5" s="355">
        <v>4</v>
      </c>
      <c r="T5" s="226">
        <v>162800</v>
      </c>
      <c r="U5" s="216">
        <v>9000</v>
      </c>
      <c r="V5" s="217">
        <v>9000</v>
      </c>
      <c r="W5" s="224"/>
      <c r="X5" s="318">
        <v>4</v>
      </c>
      <c r="Y5" s="321">
        <v>63800</v>
      </c>
      <c r="Z5" s="322">
        <v>134</v>
      </c>
    </row>
    <row r="6" spans="1:26">
      <c r="A6" s="272">
        <v>7500</v>
      </c>
      <c r="B6" s="203">
        <v>266</v>
      </c>
      <c r="C6" s="210">
        <v>933</v>
      </c>
      <c r="D6" s="84">
        <v>409</v>
      </c>
      <c r="E6" s="205">
        <v>1286</v>
      </c>
      <c r="F6" s="220">
        <v>450</v>
      </c>
      <c r="G6" s="217">
        <v>450</v>
      </c>
      <c r="H6" s="215"/>
      <c r="I6" s="201">
        <v>5</v>
      </c>
      <c r="J6" s="201">
        <v>38200</v>
      </c>
      <c r="K6" s="203">
        <v>916</v>
      </c>
      <c r="L6" s="210">
        <v>3208</v>
      </c>
      <c r="N6" s="339">
        <v>5</v>
      </c>
      <c r="O6" s="340">
        <v>189500</v>
      </c>
      <c r="P6" s="86">
        <v>2939</v>
      </c>
      <c r="Q6" s="343">
        <v>9229</v>
      </c>
      <c r="S6" s="355">
        <v>5</v>
      </c>
      <c r="T6" s="226">
        <v>156400</v>
      </c>
      <c r="U6" s="216">
        <v>9000</v>
      </c>
      <c r="V6" s="217">
        <v>9000</v>
      </c>
      <c r="W6" s="224"/>
      <c r="X6" s="318">
        <v>5</v>
      </c>
      <c r="Y6" s="321">
        <v>60800</v>
      </c>
      <c r="Z6" s="322">
        <v>128</v>
      </c>
    </row>
    <row r="7" spans="1:26">
      <c r="A7" s="272">
        <v>8700</v>
      </c>
      <c r="B7" s="203">
        <v>266</v>
      </c>
      <c r="C7" s="210">
        <v>933</v>
      </c>
      <c r="D7" s="84">
        <v>409</v>
      </c>
      <c r="E7" s="205">
        <v>1286</v>
      </c>
      <c r="F7" s="220">
        <v>522</v>
      </c>
      <c r="G7" s="217">
        <v>522</v>
      </c>
      <c r="H7" s="215"/>
      <c r="I7" s="201">
        <v>6</v>
      </c>
      <c r="J7" s="201">
        <v>36300</v>
      </c>
      <c r="K7" s="203">
        <v>872</v>
      </c>
      <c r="L7" s="210">
        <v>3049</v>
      </c>
      <c r="N7" s="204">
        <v>6</v>
      </c>
      <c r="O7" s="205">
        <v>182000</v>
      </c>
      <c r="P7" s="86">
        <v>2823</v>
      </c>
      <c r="Q7" s="85">
        <v>8864</v>
      </c>
      <c r="S7" s="225">
        <v>6</v>
      </c>
      <c r="T7" s="226">
        <v>150000</v>
      </c>
      <c r="U7" s="216">
        <v>9000</v>
      </c>
      <c r="V7" s="217">
        <v>9000</v>
      </c>
      <c r="W7" s="224"/>
      <c r="X7" s="318">
        <v>6</v>
      </c>
      <c r="Y7" s="321">
        <v>57800</v>
      </c>
      <c r="Z7" s="322">
        <v>121</v>
      </c>
    </row>
    <row r="8" spans="1:26">
      <c r="A8" s="272">
        <v>9900</v>
      </c>
      <c r="B8" s="203">
        <v>266</v>
      </c>
      <c r="C8" s="210">
        <v>933</v>
      </c>
      <c r="D8" s="84">
        <v>409</v>
      </c>
      <c r="E8" s="205">
        <v>1286</v>
      </c>
      <c r="F8" s="220">
        <v>594</v>
      </c>
      <c r="G8" s="217">
        <v>594</v>
      </c>
      <c r="H8" s="215"/>
      <c r="I8" s="201">
        <v>7</v>
      </c>
      <c r="J8" s="201">
        <v>34800</v>
      </c>
      <c r="K8" s="203">
        <v>836</v>
      </c>
      <c r="L8" s="210">
        <v>2924</v>
      </c>
      <c r="N8" s="204">
        <v>7</v>
      </c>
      <c r="O8" s="205">
        <v>175600</v>
      </c>
      <c r="P8" s="86">
        <v>2724</v>
      </c>
      <c r="Q8" s="85">
        <v>8552</v>
      </c>
      <c r="S8" s="225">
        <v>7</v>
      </c>
      <c r="T8" s="226">
        <v>147900</v>
      </c>
      <c r="U8" s="216">
        <v>8874</v>
      </c>
      <c r="V8" s="217">
        <v>8874</v>
      </c>
      <c r="W8" s="224"/>
      <c r="X8" s="318">
        <v>7</v>
      </c>
      <c r="Y8" s="321">
        <v>55400</v>
      </c>
      <c r="Z8" s="322">
        <v>116</v>
      </c>
    </row>
    <row r="9" spans="1:26">
      <c r="A9" s="272">
        <v>11100</v>
      </c>
      <c r="B9" s="203">
        <v>266</v>
      </c>
      <c r="C9" s="210">
        <v>933</v>
      </c>
      <c r="D9" s="84">
        <v>409</v>
      </c>
      <c r="E9" s="205">
        <v>1286</v>
      </c>
      <c r="F9" s="220">
        <v>666</v>
      </c>
      <c r="G9" s="217">
        <v>666</v>
      </c>
      <c r="H9" s="215"/>
      <c r="I9" s="201">
        <v>8</v>
      </c>
      <c r="J9" s="201">
        <v>33300</v>
      </c>
      <c r="K9" s="203">
        <v>800</v>
      </c>
      <c r="L9" s="210">
        <v>2797</v>
      </c>
      <c r="N9" s="339">
        <v>8</v>
      </c>
      <c r="O9" s="205">
        <v>169200</v>
      </c>
      <c r="P9" s="86">
        <v>2624</v>
      </c>
      <c r="Q9" s="85">
        <v>8240</v>
      </c>
      <c r="S9" s="225">
        <v>8</v>
      </c>
      <c r="T9" s="226">
        <v>142500</v>
      </c>
      <c r="U9" s="216">
        <v>8550</v>
      </c>
      <c r="V9" s="217">
        <v>8550</v>
      </c>
      <c r="W9" s="224"/>
      <c r="X9" s="318">
        <v>8</v>
      </c>
      <c r="Y9" s="321">
        <v>53000</v>
      </c>
      <c r="Z9" s="322">
        <v>111</v>
      </c>
    </row>
    <row r="10" spans="1:26">
      <c r="A10" s="272">
        <v>12540</v>
      </c>
      <c r="B10" s="203">
        <v>301</v>
      </c>
      <c r="C10" s="210">
        <v>1054</v>
      </c>
      <c r="D10" s="84">
        <v>409</v>
      </c>
      <c r="E10" s="205">
        <v>1286</v>
      </c>
      <c r="F10" s="220">
        <v>752</v>
      </c>
      <c r="G10" s="217">
        <v>752</v>
      </c>
      <c r="H10" s="215"/>
      <c r="I10" s="201">
        <v>9</v>
      </c>
      <c r="J10" s="201">
        <v>31800</v>
      </c>
      <c r="K10" s="203">
        <v>764</v>
      </c>
      <c r="L10" s="210">
        <v>2672</v>
      </c>
      <c r="N10" s="339">
        <v>9</v>
      </c>
      <c r="O10" s="205">
        <v>162800</v>
      </c>
      <c r="P10" s="86">
        <v>2525</v>
      </c>
      <c r="Q10" s="85">
        <v>7929</v>
      </c>
      <c r="S10" s="225">
        <v>9</v>
      </c>
      <c r="T10" s="226">
        <v>137100</v>
      </c>
      <c r="U10" s="216">
        <v>8226</v>
      </c>
      <c r="V10" s="217">
        <v>8226</v>
      </c>
      <c r="W10" s="224"/>
      <c r="X10" s="318">
        <v>9</v>
      </c>
      <c r="Y10" s="321">
        <v>50600</v>
      </c>
      <c r="Z10" s="322">
        <v>106</v>
      </c>
    </row>
    <row r="11" spans="1:26">
      <c r="A11" s="272">
        <v>13500</v>
      </c>
      <c r="B11" s="203">
        <v>324</v>
      </c>
      <c r="C11" s="210">
        <v>1135</v>
      </c>
      <c r="D11" s="84">
        <v>409</v>
      </c>
      <c r="E11" s="205">
        <v>1286</v>
      </c>
      <c r="F11" s="220">
        <v>810</v>
      </c>
      <c r="G11" s="217">
        <v>810</v>
      </c>
      <c r="H11" s="215"/>
      <c r="I11" s="201">
        <v>10</v>
      </c>
      <c r="J11" s="201">
        <v>30300</v>
      </c>
      <c r="K11" s="203">
        <v>728</v>
      </c>
      <c r="L11" s="210">
        <v>2545</v>
      </c>
      <c r="N11" s="339">
        <v>10</v>
      </c>
      <c r="O11" s="205">
        <v>156400</v>
      </c>
      <c r="P11" s="86">
        <v>2426</v>
      </c>
      <c r="Q11" s="85">
        <v>7617</v>
      </c>
      <c r="S11" s="225">
        <v>10</v>
      </c>
      <c r="T11" s="226">
        <v>131700</v>
      </c>
      <c r="U11" s="216">
        <v>7902</v>
      </c>
      <c r="V11" s="217">
        <v>7902</v>
      </c>
      <c r="W11" s="224"/>
      <c r="X11" s="318">
        <v>10</v>
      </c>
      <c r="Y11" s="321">
        <v>48200</v>
      </c>
      <c r="Z11" s="322">
        <v>101</v>
      </c>
    </row>
    <row r="12" spans="1:26">
      <c r="A12" s="272">
        <v>15840</v>
      </c>
      <c r="B12" s="203">
        <v>380</v>
      </c>
      <c r="C12" s="210">
        <v>1331</v>
      </c>
      <c r="D12" s="84">
        <v>409</v>
      </c>
      <c r="E12" s="205">
        <v>1286</v>
      </c>
      <c r="F12" s="220">
        <v>950</v>
      </c>
      <c r="G12" s="217">
        <v>950</v>
      </c>
      <c r="H12" s="215"/>
      <c r="I12" s="201">
        <v>11</v>
      </c>
      <c r="J12" s="201">
        <v>28800</v>
      </c>
      <c r="K12" s="203">
        <v>692</v>
      </c>
      <c r="L12" s="210">
        <v>2420</v>
      </c>
      <c r="N12" s="339">
        <v>11</v>
      </c>
      <c r="O12" s="205">
        <v>150000</v>
      </c>
      <c r="P12" s="86">
        <v>2327</v>
      </c>
      <c r="Q12" s="85">
        <v>7305</v>
      </c>
      <c r="S12" s="225">
        <v>11</v>
      </c>
      <c r="T12" s="226">
        <v>126300</v>
      </c>
      <c r="U12" s="216">
        <v>7578</v>
      </c>
      <c r="V12" s="217">
        <v>7578</v>
      </c>
      <c r="W12" s="224"/>
      <c r="X12" s="318">
        <v>11</v>
      </c>
      <c r="Y12" s="318">
        <v>45800</v>
      </c>
      <c r="Z12" s="323">
        <v>96</v>
      </c>
    </row>
    <row r="13" spans="1:26">
      <c r="A13" s="272">
        <v>16500</v>
      </c>
      <c r="B13" s="203">
        <v>396</v>
      </c>
      <c r="C13" s="210">
        <v>1387</v>
      </c>
      <c r="D13" s="84">
        <v>409</v>
      </c>
      <c r="E13" s="205">
        <v>1286</v>
      </c>
      <c r="F13" s="220">
        <v>990</v>
      </c>
      <c r="G13" s="217">
        <v>990</v>
      </c>
      <c r="H13" s="215"/>
      <c r="I13" s="201">
        <v>12</v>
      </c>
      <c r="J13" s="201">
        <v>27600</v>
      </c>
      <c r="K13" s="203">
        <v>662</v>
      </c>
      <c r="L13" s="210">
        <v>2318</v>
      </c>
      <c r="N13" s="339">
        <v>12</v>
      </c>
      <c r="O13" s="205">
        <v>147900</v>
      </c>
      <c r="P13" s="86">
        <v>2294</v>
      </c>
      <c r="Q13" s="85">
        <v>7203</v>
      </c>
      <c r="S13" s="225">
        <v>12</v>
      </c>
      <c r="T13" s="226">
        <v>120900</v>
      </c>
      <c r="U13" s="216">
        <v>7254</v>
      </c>
      <c r="V13" s="217">
        <v>7254</v>
      </c>
      <c r="W13" s="224"/>
      <c r="X13" s="318">
        <v>12</v>
      </c>
      <c r="Y13" s="318">
        <v>43900</v>
      </c>
      <c r="Z13" s="323">
        <v>92</v>
      </c>
    </row>
    <row r="14" spans="1:26">
      <c r="A14" s="272">
        <v>17280</v>
      </c>
      <c r="B14" s="203">
        <v>415</v>
      </c>
      <c r="C14" s="210">
        <v>1452</v>
      </c>
      <c r="D14" s="84">
        <v>409</v>
      </c>
      <c r="E14" s="205">
        <v>1286</v>
      </c>
      <c r="F14" s="220">
        <v>1037</v>
      </c>
      <c r="G14" s="217">
        <v>1037</v>
      </c>
      <c r="H14" s="215"/>
      <c r="I14" s="201">
        <v>13</v>
      </c>
      <c r="J14" s="304">
        <v>26400</v>
      </c>
      <c r="K14" s="203">
        <v>634</v>
      </c>
      <c r="L14" s="210">
        <v>2218</v>
      </c>
      <c r="N14" s="204">
        <v>13</v>
      </c>
      <c r="O14" s="205">
        <v>142500</v>
      </c>
      <c r="P14" s="86">
        <v>2210</v>
      </c>
      <c r="Q14" s="85">
        <v>6940</v>
      </c>
      <c r="S14" s="225">
        <v>13</v>
      </c>
      <c r="T14" s="226">
        <v>115500</v>
      </c>
      <c r="U14" s="216">
        <v>6930</v>
      </c>
      <c r="V14" s="217">
        <v>6930</v>
      </c>
      <c r="W14" s="224"/>
      <c r="X14" s="318">
        <v>13</v>
      </c>
      <c r="Y14" s="318">
        <v>42000</v>
      </c>
      <c r="Z14" s="323">
        <v>88</v>
      </c>
    </row>
    <row r="15" spans="1:26">
      <c r="A15" s="272">
        <v>17880</v>
      </c>
      <c r="B15" s="203">
        <v>429</v>
      </c>
      <c r="C15" s="210">
        <v>1502</v>
      </c>
      <c r="D15" s="84">
        <v>409</v>
      </c>
      <c r="E15" s="205">
        <v>1286</v>
      </c>
      <c r="F15" s="220">
        <v>1073</v>
      </c>
      <c r="G15" s="217">
        <v>1073</v>
      </c>
      <c r="H15" s="215"/>
      <c r="I15" s="201">
        <v>14</v>
      </c>
      <c r="J15" s="201">
        <v>25250</v>
      </c>
      <c r="K15" s="203">
        <v>607</v>
      </c>
      <c r="L15" s="210">
        <v>2121</v>
      </c>
      <c r="N15" s="204">
        <v>14</v>
      </c>
      <c r="O15" s="205">
        <v>137100</v>
      </c>
      <c r="P15" s="86">
        <v>2126</v>
      </c>
      <c r="Q15" s="85">
        <v>6677</v>
      </c>
      <c r="S15" s="225">
        <v>14</v>
      </c>
      <c r="T15" s="226">
        <v>110100</v>
      </c>
      <c r="U15" s="216">
        <v>6606</v>
      </c>
      <c r="V15" s="217">
        <v>6606</v>
      </c>
      <c r="W15" s="224"/>
      <c r="X15" s="318">
        <v>14</v>
      </c>
      <c r="Y15" s="318">
        <v>40100</v>
      </c>
      <c r="Z15" s="323">
        <v>84</v>
      </c>
    </row>
    <row r="16" spans="1:26">
      <c r="A16" s="272">
        <v>19047</v>
      </c>
      <c r="B16" s="203">
        <v>457</v>
      </c>
      <c r="C16" s="210">
        <v>1600</v>
      </c>
      <c r="D16" s="84">
        <v>409</v>
      </c>
      <c r="E16" s="205">
        <v>1286</v>
      </c>
      <c r="F16" s="220">
        <v>1143</v>
      </c>
      <c r="G16" s="217">
        <v>1143</v>
      </c>
      <c r="H16" s="215"/>
      <c r="I16" s="201">
        <v>15</v>
      </c>
      <c r="J16" s="201">
        <v>24000</v>
      </c>
      <c r="K16" s="203">
        <v>576</v>
      </c>
      <c r="L16" s="210">
        <v>2016</v>
      </c>
      <c r="N16" s="339">
        <v>15</v>
      </c>
      <c r="O16" s="205">
        <v>131700</v>
      </c>
      <c r="P16" s="86">
        <v>2043</v>
      </c>
      <c r="Q16" s="85">
        <v>6414</v>
      </c>
      <c r="S16" s="225">
        <v>15</v>
      </c>
      <c r="T16" s="226">
        <v>105600</v>
      </c>
      <c r="U16" s="216">
        <v>6336</v>
      </c>
      <c r="V16" s="217">
        <v>6336</v>
      </c>
      <c r="W16" s="224"/>
      <c r="X16" s="318">
        <v>15</v>
      </c>
      <c r="Y16" s="318">
        <v>38200</v>
      </c>
      <c r="Z16" s="319">
        <v>80</v>
      </c>
    </row>
    <row r="17" spans="1:53">
      <c r="A17" s="272">
        <v>20008</v>
      </c>
      <c r="B17" s="203">
        <v>480</v>
      </c>
      <c r="C17" s="210">
        <v>1681</v>
      </c>
      <c r="D17" s="84">
        <v>409</v>
      </c>
      <c r="E17" s="205">
        <v>1286</v>
      </c>
      <c r="F17" s="220">
        <v>1200</v>
      </c>
      <c r="G17" s="217">
        <v>1200</v>
      </c>
      <c r="H17" s="215"/>
      <c r="I17" s="201">
        <v>16</v>
      </c>
      <c r="J17" s="201">
        <v>23100</v>
      </c>
      <c r="K17" s="203">
        <v>554</v>
      </c>
      <c r="L17" s="210">
        <v>1941</v>
      </c>
      <c r="N17" s="339">
        <v>16</v>
      </c>
      <c r="O17" s="205">
        <v>126300</v>
      </c>
      <c r="P17" s="86">
        <v>1959</v>
      </c>
      <c r="Q17" s="85">
        <v>6151</v>
      </c>
      <c r="S17" s="225">
        <v>16</v>
      </c>
      <c r="T17" s="226">
        <v>101100</v>
      </c>
      <c r="U17" s="216">
        <v>6066</v>
      </c>
      <c r="V17" s="217">
        <v>6066</v>
      </c>
      <c r="W17" s="224"/>
      <c r="X17" s="318">
        <v>16</v>
      </c>
      <c r="Y17" s="318">
        <v>36300</v>
      </c>
      <c r="Z17" s="319">
        <v>76</v>
      </c>
    </row>
    <row r="18" spans="1:53">
      <c r="A18" s="272">
        <v>21009</v>
      </c>
      <c r="B18" s="203">
        <v>504</v>
      </c>
      <c r="C18" s="210">
        <v>1765</v>
      </c>
      <c r="D18" s="84">
        <v>409</v>
      </c>
      <c r="E18" s="205">
        <v>1286</v>
      </c>
      <c r="F18" s="220">
        <v>1261</v>
      </c>
      <c r="G18" s="217">
        <v>1261</v>
      </c>
      <c r="H18" s="215"/>
      <c r="I18" s="201">
        <v>17</v>
      </c>
      <c r="J18" s="201">
        <v>22000</v>
      </c>
      <c r="K18" s="203">
        <v>528</v>
      </c>
      <c r="L18" s="210">
        <v>1848</v>
      </c>
      <c r="N18" s="339">
        <v>17</v>
      </c>
      <c r="O18" s="205">
        <v>120900</v>
      </c>
      <c r="P18" s="86">
        <v>1875</v>
      </c>
      <c r="Q18" s="85">
        <v>5888</v>
      </c>
      <c r="S18" s="225">
        <v>17</v>
      </c>
      <c r="T18" s="226">
        <v>96600</v>
      </c>
      <c r="U18" s="216">
        <v>5796</v>
      </c>
      <c r="V18" s="217">
        <v>5796</v>
      </c>
      <c r="W18" s="224"/>
      <c r="X18" s="318">
        <v>17</v>
      </c>
      <c r="Y18" s="318">
        <v>34800</v>
      </c>
      <c r="Z18" s="319">
        <v>73</v>
      </c>
    </row>
    <row r="19" spans="1:53">
      <c r="A19" s="272">
        <v>22000</v>
      </c>
      <c r="B19" s="203">
        <v>528</v>
      </c>
      <c r="C19" s="210">
        <v>1848</v>
      </c>
      <c r="D19" s="84">
        <v>409</v>
      </c>
      <c r="E19" s="205">
        <v>1286</v>
      </c>
      <c r="F19" s="220">
        <v>1320</v>
      </c>
      <c r="G19" s="217">
        <v>1320</v>
      </c>
      <c r="H19" s="215"/>
      <c r="I19" s="201">
        <v>18</v>
      </c>
      <c r="J19" s="201">
        <v>21009</v>
      </c>
      <c r="K19" s="203">
        <v>504</v>
      </c>
      <c r="L19" s="210">
        <v>1765</v>
      </c>
      <c r="N19" s="339">
        <v>18</v>
      </c>
      <c r="O19" s="205">
        <v>115500</v>
      </c>
      <c r="P19" s="86">
        <v>1791</v>
      </c>
      <c r="Q19" s="85">
        <v>5625</v>
      </c>
      <c r="S19" s="225">
        <v>18</v>
      </c>
      <c r="T19" s="226">
        <v>92100</v>
      </c>
      <c r="U19" s="216">
        <v>5526</v>
      </c>
      <c r="V19" s="217">
        <v>5526</v>
      </c>
      <c r="W19" s="224"/>
      <c r="X19" s="318">
        <v>18</v>
      </c>
      <c r="Y19" s="318">
        <v>33300</v>
      </c>
      <c r="Z19" s="319">
        <v>70</v>
      </c>
    </row>
    <row r="20" spans="1:53">
      <c r="A20" s="272">
        <v>23100</v>
      </c>
      <c r="B20" s="203">
        <v>554</v>
      </c>
      <c r="C20" s="210">
        <v>1941</v>
      </c>
      <c r="D20" s="84">
        <v>409</v>
      </c>
      <c r="E20" s="205">
        <v>1286</v>
      </c>
      <c r="F20" s="220">
        <v>1386</v>
      </c>
      <c r="G20" s="217">
        <v>1386</v>
      </c>
      <c r="H20" s="215"/>
      <c r="I20" s="201">
        <v>19</v>
      </c>
      <c r="J20" s="201">
        <v>20008</v>
      </c>
      <c r="K20" s="203">
        <v>480</v>
      </c>
      <c r="L20" s="210">
        <v>1681</v>
      </c>
      <c r="N20" s="339">
        <v>19</v>
      </c>
      <c r="O20" s="205">
        <v>110100</v>
      </c>
      <c r="P20" s="86">
        <v>1708</v>
      </c>
      <c r="Q20" s="85">
        <v>5362</v>
      </c>
      <c r="S20" s="225">
        <v>19</v>
      </c>
      <c r="T20" s="226">
        <v>87600</v>
      </c>
      <c r="U20" s="216">
        <v>5256</v>
      </c>
      <c r="V20" s="217">
        <v>5256</v>
      </c>
      <c r="W20" s="224"/>
      <c r="X20" s="318">
        <v>19</v>
      </c>
      <c r="Y20" s="318">
        <v>31800</v>
      </c>
      <c r="Z20" s="319">
        <v>67</v>
      </c>
    </row>
    <row r="21" spans="1:53" s="196" customFormat="1">
      <c r="A21" s="272">
        <v>24000</v>
      </c>
      <c r="B21" s="203">
        <v>576</v>
      </c>
      <c r="C21" s="210">
        <v>2016</v>
      </c>
      <c r="D21" s="84">
        <v>409</v>
      </c>
      <c r="E21" s="205">
        <v>1286</v>
      </c>
      <c r="F21" s="220">
        <v>1440</v>
      </c>
      <c r="G21" s="217">
        <v>1440</v>
      </c>
      <c r="H21" s="215"/>
      <c r="I21" s="201">
        <v>20</v>
      </c>
      <c r="J21" s="201">
        <v>19047</v>
      </c>
      <c r="K21" s="203">
        <v>457</v>
      </c>
      <c r="L21" s="210">
        <v>1600</v>
      </c>
      <c r="M21" s="213"/>
      <c r="N21" s="204">
        <v>20</v>
      </c>
      <c r="O21" s="205">
        <v>105600</v>
      </c>
      <c r="P21" s="86">
        <v>1638</v>
      </c>
      <c r="Q21" s="85">
        <v>5143</v>
      </c>
      <c r="R21" s="213"/>
      <c r="S21" s="225">
        <v>20</v>
      </c>
      <c r="T21" s="226">
        <v>83900</v>
      </c>
      <c r="U21" s="216">
        <v>5034</v>
      </c>
      <c r="V21" s="217">
        <v>5034</v>
      </c>
      <c r="W21" s="224"/>
      <c r="X21" s="318">
        <v>20</v>
      </c>
      <c r="Y21" s="318">
        <v>30300</v>
      </c>
      <c r="Z21" s="319">
        <v>64</v>
      </c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3"/>
      <c r="BA21" s="223"/>
    </row>
    <row r="22" spans="1:53" s="196" customFormat="1">
      <c r="A22" s="272">
        <v>25250</v>
      </c>
      <c r="B22" s="203">
        <v>607</v>
      </c>
      <c r="C22" s="210">
        <v>2121</v>
      </c>
      <c r="D22" s="84">
        <v>409</v>
      </c>
      <c r="E22" s="205">
        <v>1286</v>
      </c>
      <c r="F22" s="220">
        <v>1515</v>
      </c>
      <c r="G22" s="217">
        <v>1515</v>
      </c>
      <c r="H22" s="215"/>
      <c r="I22" s="201">
        <v>21</v>
      </c>
      <c r="J22" s="201">
        <v>17880</v>
      </c>
      <c r="K22" s="203">
        <v>429</v>
      </c>
      <c r="L22" s="210">
        <v>1502</v>
      </c>
      <c r="M22" s="213"/>
      <c r="N22" s="204">
        <v>21</v>
      </c>
      <c r="O22" s="205">
        <v>101100</v>
      </c>
      <c r="P22" s="86">
        <v>1568</v>
      </c>
      <c r="Q22" s="85">
        <v>4924</v>
      </c>
      <c r="R22" s="213"/>
      <c r="S22" s="225">
        <v>21</v>
      </c>
      <c r="T22" s="226">
        <v>80200</v>
      </c>
      <c r="U22" s="216">
        <v>4812</v>
      </c>
      <c r="V22" s="217">
        <v>4812</v>
      </c>
      <c r="W22" s="224"/>
      <c r="X22" s="318">
        <v>21</v>
      </c>
      <c r="Y22" s="318">
        <v>28800</v>
      </c>
      <c r="Z22" s="319">
        <v>60</v>
      </c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3"/>
      <c r="BA22" s="223"/>
    </row>
    <row r="23" spans="1:53" s="196" customFormat="1">
      <c r="A23" s="304">
        <v>26400</v>
      </c>
      <c r="B23" s="203">
        <v>634</v>
      </c>
      <c r="C23" s="210">
        <v>2218</v>
      </c>
      <c r="D23" s="84">
        <v>409</v>
      </c>
      <c r="E23" s="205">
        <v>1286</v>
      </c>
      <c r="F23" s="220">
        <v>1584</v>
      </c>
      <c r="G23" s="217">
        <v>1584</v>
      </c>
      <c r="H23" s="215"/>
      <c r="I23" s="201">
        <v>22</v>
      </c>
      <c r="J23" s="201">
        <v>17280</v>
      </c>
      <c r="K23" s="203">
        <v>415</v>
      </c>
      <c r="L23" s="210">
        <v>1452</v>
      </c>
      <c r="M23" s="213"/>
      <c r="N23" s="339">
        <v>22</v>
      </c>
      <c r="O23" s="205">
        <v>96600</v>
      </c>
      <c r="P23" s="86">
        <v>1498</v>
      </c>
      <c r="Q23" s="85">
        <v>4705</v>
      </c>
      <c r="R23" s="213"/>
      <c r="S23" s="225">
        <v>22</v>
      </c>
      <c r="T23" s="226">
        <v>76500</v>
      </c>
      <c r="U23" s="216">
        <v>4590</v>
      </c>
      <c r="V23" s="217">
        <v>4590</v>
      </c>
      <c r="W23" s="224"/>
      <c r="X23" s="318">
        <v>22</v>
      </c>
      <c r="Y23" s="318">
        <v>27600</v>
      </c>
      <c r="Z23" s="319">
        <v>58</v>
      </c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</row>
    <row r="24" spans="1:53" s="196" customFormat="1">
      <c r="A24" s="272">
        <v>27600</v>
      </c>
      <c r="B24" s="203">
        <v>662</v>
      </c>
      <c r="C24" s="210">
        <v>2318</v>
      </c>
      <c r="D24" s="84">
        <v>428</v>
      </c>
      <c r="E24" s="205">
        <v>1344</v>
      </c>
      <c r="F24" s="220">
        <v>1656</v>
      </c>
      <c r="G24" s="217">
        <v>1656</v>
      </c>
      <c r="H24" s="215"/>
      <c r="I24" s="201">
        <v>23</v>
      </c>
      <c r="J24" s="201">
        <v>16500</v>
      </c>
      <c r="K24" s="203">
        <v>396</v>
      </c>
      <c r="L24" s="210">
        <v>1387</v>
      </c>
      <c r="M24" s="213"/>
      <c r="N24" s="339">
        <v>23</v>
      </c>
      <c r="O24" s="205">
        <v>92100</v>
      </c>
      <c r="P24" s="86">
        <v>1428</v>
      </c>
      <c r="Q24" s="85">
        <v>4485</v>
      </c>
      <c r="R24" s="213"/>
      <c r="S24" s="225">
        <v>23</v>
      </c>
      <c r="T24" s="226">
        <v>72800</v>
      </c>
      <c r="U24" s="216">
        <v>4368</v>
      </c>
      <c r="V24" s="217">
        <v>4368</v>
      </c>
      <c r="W24" s="224"/>
      <c r="X24" s="318">
        <v>23</v>
      </c>
      <c r="Y24" s="318">
        <v>26400</v>
      </c>
      <c r="Z24" s="319">
        <v>55</v>
      </c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  <c r="AO24" s="223"/>
      <c r="AP24" s="223"/>
      <c r="AQ24" s="223"/>
      <c r="AR24" s="223"/>
      <c r="AS24" s="223"/>
      <c r="AT24" s="223"/>
      <c r="AU24" s="223"/>
      <c r="AV24" s="223"/>
      <c r="AW24" s="223"/>
      <c r="AX24" s="223"/>
      <c r="AY24" s="223"/>
      <c r="AZ24" s="223"/>
      <c r="BA24" s="223"/>
    </row>
    <row r="25" spans="1:53" s="196" customFormat="1">
      <c r="A25" s="272">
        <v>28800</v>
      </c>
      <c r="B25" s="203">
        <v>692</v>
      </c>
      <c r="C25" s="210">
        <v>2420</v>
      </c>
      <c r="D25" s="84">
        <v>447</v>
      </c>
      <c r="E25" s="205">
        <v>1403</v>
      </c>
      <c r="F25" s="220">
        <v>1728</v>
      </c>
      <c r="G25" s="217">
        <v>1728</v>
      </c>
      <c r="H25" s="215"/>
      <c r="I25" s="201">
        <v>24</v>
      </c>
      <c r="J25" s="201">
        <v>15840</v>
      </c>
      <c r="K25" s="203">
        <v>380</v>
      </c>
      <c r="L25" s="210">
        <v>1331</v>
      </c>
      <c r="M25" s="213"/>
      <c r="N25" s="339">
        <v>24</v>
      </c>
      <c r="O25" s="205">
        <v>87600</v>
      </c>
      <c r="P25" s="86">
        <v>1359</v>
      </c>
      <c r="Q25" s="85">
        <v>4266</v>
      </c>
      <c r="R25" s="213"/>
      <c r="S25" s="225">
        <v>24</v>
      </c>
      <c r="T25" s="226">
        <v>69800</v>
      </c>
      <c r="U25" s="216">
        <v>4188</v>
      </c>
      <c r="V25" s="217">
        <v>4188</v>
      </c>
      <c r="W25" s="224"/>
      <c r="X25" s="318">
        <v>24</v>
      </c>
      <c r="Y25" s="318">
        <v>25250</v>
      </c>
      <c r="Z25" s="319">
        <v>55</v>
      </c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223"/>
      <c r="AT25" s="223"/>
      <c r="AU25" s="223"/>
      <c r="AV25" s="223"/>
      <c r="AW25" s="223"/>
      <c r="AX25" s="223"/>
      <c r="AY25" s="223"/>
      <c r="AZ25" s="223"/>
      <c r="BA25" s="223"/>
    </row>
    <row r="26" spans="1:53">
      <c r="A26" s="272">
        <v>30300</v>
      </c>
      <c r="B26" s="203">
        <v>728</v>
      </c>
      <c r="C26" s="210">
        <v>2545</v>
      </c>
      <c r="D26" s="84">
        <v>470</v>
      </c>
      <c r="E26" s="205">
        <v>1476</v>
      </c>
      <c r="F26" s="220">
        <v>1818</v>
      </c>
      <c r="G26" s="217">
        <v>1818</v>
      </c>
      <c r="H26" s="215"/>
      <c r="I26" s="201">
        <v>25</v>
      </c>
      <c r="J26" s="202">
        <v>13500</v>
      </c>
      <c r="K26" s="203">
        <v>324</v>
      </c>
      <c r="L26" s="210">
        <v>1135</v>
      </c>
      <c r="N26" s="339">
        <v>25</v>
      </c>
      <c r="O26" s="205">
        <v>83900</v>
      </c>
      <c r="P26" s="86">
        <v>1301</v>
      </c>
      <c r="Q26" s="85">
        <v>4086</v>
      </c>
      <c r="S26" s="225">
        <v>25</v>
      </c>
      <c r="T26" s="226">
        <v>66800</v>
      </c>
      <c r="U26" s="220">
        <v>4008</v>
      </c>
      <c r="V26" s="217">
        <v>4008</v>
      </c>
      <c r="W26" s="224"/>
      <c r="X26" s="318">
        <v>25</v>
      </c>
      <c r="Y26" s="318">
        <v>24000</v>
      </c>
      <c r="Z26" s="319">
        <v>55</v>
      </c>
    </row>
    <row r="27" spans="1:53" s="196" customFormat="1">
      <c r="A27" s="272">
        <v>31800</v>
      </c>
      <c r="B27" s="203">
        <v>764</v>
      </c>
      <c r="C27" s="210">
        <v>2672</v>
      </c>
      <c r="D27" s="84">
        <v>493</v>
      </c>
      <c r="E27" s="205">
        <v>1549</v>
      </c>
      <c r="F27" s="220">
        <v>1908</v>
      </c>
      <c r="G27" s="217">
        <v>1908</v>
      </c>
      <c r="H27" s="215"/>
      <c r="I27" s="201">
        <v>26</v>
      </c>
      <c r="J27" s="202">
        <v>12540</v>
      </c>
      <c r="K27" s="203">
        <v>301</v>
      </c>
      <c r="L27" s="210">
        <v>1054</v>
      </c>
      <c r="M27" s="213"/>
      <c r="N27" s="339">
        <v>26</v>
      </c>
      <c r="O27" s="205">
        <v>80200</v>
      </c>
      <c r="P27" s="86">
        <v>1244</v>
      </c>
      <c r="Q27" s="85">
        <v>3906</v>
      </c>
      <c r="R27" s="213"/>
      <c r="S27" s="225">
        <v>26</v>
      </c>
      <c r="T27" s="226">
        <v>63800</v>
      </c>
      <c r="U27" s="220">
        <v>3828</v>
      </c>
      <c r="V27" s="217">
        <v>3828</v>
      </c>
      <c r="W27" s="224"/>
      <c r="X27" s="318">
        <v>26</v>
      </c>
      <c r="Y27" s="318">
        <v>23100</v>
      </c>
      <c r="Z27" s="319">
        <v>55</v>
      </c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3"/>
      <c r="AP27" s="223"/>
      <c r="AQ27" s="223"/>
      <c r="AR27" s="223"/>
      <c r="AS27" s="223"/>
      <c r="AT27" s="223"/>
      <c r="AU27" s="223"/>
      <c r="AV27" s="223"/>
      <c r="AW27" s="223"/>
      <c r="AX27" s="223"/>
      <c r="AY27" s="223"/>
      <c r="AZ27" s="223"/>
      <c r="BA27" s="223"/>
    </row>
    <row r="28" spans="1:53" s="196" customFormat="1">
      <c r="A28" s="272">
        <v>33300</v>
      </c>
      <c r="B28" s="203">
        <v>800</v>
      </c>
      <c r="C28" s="210">
        <v>2797</v>
      </c>
      <c r="D28" s="84">
        <v>516</v>
      </c>
      <c r="E28" s="205">
        <v>1622</v>
      </c>
      <c r="F28" s="220">
        <v>1998</v>
      </c>
      <c r="G28" s="217">
        <v>1998</v>
      </c>
      <c r="H28" s="215"/>
      <c r="I28" s="201">
        <v>27</v>
      </c>
      <c r="J28" s="202">
        <v>11100</v>
      </c>
      <c r="K28" s="203">
        <v>266</v>
      </c>
      <c r="L28" s="210">
        <v>933</v>
      </c>
      <c r="M28" s="213"/>
      <c r="N28" s="204">
        <v>27</v>
      </c>
      <c r="O28" s="205">
        <v>76500</v>
      </c>
      <c r="P28" s="86">
        <v>1187</v>
      </c>
      <c r="Q28" s="85">
        <v>3726</v>
      </c>
      <c r="R28" s="213"/>
      <c r="S28" s="225">
        <v>27</v>
      </c>
      <c r="T28" s="226">
        <v>60800</v>
      </c>
      <c r="U28" s="220">
        <v>3648</v>
      </c>
      <c r="V28" s="217">
        <v>3648</v>
      </c>
      <c r="W28" s="224"/>
      <c r="X28" s="318">
        <v>27</v>
      </c>
      <c r="Y28" s="318">
        <v>22000</v>
      </c>
      <c r="Z28" s="319">
        <v>55</v>
      </c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  <c r="AV28" s="223"/>
      <c r="AW28" s="223"/>
      <c r="AX28" s="223"/>
      <c r="AY28" s="223"/>
      <c r="AZ28" s="223"/>
      <c r="BA28" s="223"/>
    </row>
    <row r="29" spans="1:53" s="196" customFormat="1">
      <c r="A29" s="272">
        <v>34800</v>
      </c>
      <c r="B29" s="203">
        <v>836</v>
      </c>
      <c r="C29" s="210">
        <v>2924</v>
      </c>
      <c r="D29" s="84">
        <v>540</v>
      </c>
      <c r="E29" s="205">
        <v>1695</v>
      </c>
      <c r="F29" s="220">
        <v>2088</v>
      </c>
      <c r="G29" s="217">
        <v>2088</v>
      </c>
      <c r="H29" s="215"/>
      <c r="I29" s="201"/>
      <c r="J29" s="202"/>
      <c r="K29" s="203"/>
      <c r="L29" s="210"/>
      <c r="M29" s="213"/>
      <c r="N29" s="204">
        <v>28</v>
      </c>
      <c r="O29" s="205">
        <v>72800</v>
      </c>
      <c r="P29" s="86">
        <v>1129</v>
      </c>
      <c r="Q29" s="85">
        <v>3545</v>
      </c>
      <c r="R29" s="213"/>
      <c r="S29" s="225">
        <v>28</v>
      </c>
      <c r="T29" s="226">
        <v>57800</v>
      </c>
      <c r="U29" s="220">
        <v>3468</v>
      </c>
      <c r="V29" s="217">
        <v>3468</v>
      </c>
      <c r="W29" s="224"/>
      <c r="X29" s="318">
        <v>28</v>
      </c>
      <c r="Y29" s="318">
        <v>21009</v>
      </c>
      <c r="Z29" s="319">
        <v>55</v>
      </c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</row>
    <row r="30" spans="1:53" s="196" customFormat="1">
      <c r="A30" s="272">
        <v>36300</v>
      </c>
      <c r="B30" s="203">
        <v>872</v>
      </c>
      <c r="C30" s="210">
        <v>3049</v>
      </c>
      <c r="D30" s="84">
        <v>563</v>
      </c>
      <c r="E30" s="205">
        <v>1768</v>
      </c>
      <c r="F30" s="220">
        <v>2178</v>
      </c>
      <c r="G30" s="217">
        <v>2178</v>
      </c>
      <c r="H30" s="215"/>
      <c r="I30" s="214"/>
      <c r="J30" s="214"/>
      <c r="K30" s="213"/>
      <c r="L30" s="214"/>
      <c r="M30" s="213"/>
      <c r="N30" s="339">
        <v>29</v>
      </c>
      <c r="O30" s="205">
        <v>69800</v>
      </c>
      <c r="P30" s="84">
        <v>1083</v>
      </c>
      <c r="Q30" s="85">
        <v>3399</v>
      </c>
      <c r="R30" s="213"/>
      <c r="S30" s="225">
        <v>29</v>
      </c>
      <c r="T30" s="226">
        <v>55400</v>
      </c>
      <c r="U30" s="220">
        <v>3324</v>
      </c>
      <c r="V30" s="217">
        <v>3324</v>
      </c>
      <c r="W30" s="224"/>
      <c r="X30" s="318">
        <v>29</v>
      </c>
      <c r="Y30" s="318">
        <v>20008</v>
      </c>
      <c r="Z30" s="319">
        <v>55</v>
      </c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223"/>
      <c r="AV30" s="223"/>
      <c r="AW30" s="223"/>
      <c r="AX30" s="223"/>
      <c r="AY30" s="223"/>
      <c r="AZ30" s="223"/>
      <c r="BA30" s="223"/>
    </row>
    <row r="31" spans="1:53" s="196" customFormat="1" ht="18.75" customHeight="1">
      <c r="A31" s="272">
        <v>38200</v>
      </c>
      <c r="B31" s="203">
        <v>916</v>
      </c>
      <c r="C31" s="210">
        <v>3208</v>
      </c>
      <c r="D31" s="84">
        <v>592</v>
      </c>
      <c r="E31" s="205">
        <v>1860</v>
      </c>
      <c r="F31" s="220">
        <v>2292</v>
      </c>
      <c r="G31" s="217">
        <v>2292</v>
      </c>
      <c r="H31" s="215"/>
      <c r="I31" s="214"/>
      <c r="J31" s="214"/>
      <c r="K31" s="213"/>
      <c r="L31" s="214"/>
      <c r="M31" s="213"/>
      <c r="N31" s="339">
        <v>30</v>
      </c>
      <c r="O31" s="205">
        <v>66800</v>
      </c>
      <c r="P31" s="84">
        <v>1036</v>
      </c>
      <c r="Q31" s="85">
        <v>3253</v>
      </c>
      <c r="R31" s="213"/>
      <c r="S31" s="225">
        <v>30</v>
      </c>
      <c r="T31" s="226">
        <v>53000</v>
      </c>
      <c r="U31" s="220">
        <v>3180</v>
      </c>
      <c r="V31" s="217">
        <v>3180</v>
      </c>
      <c r="W31" s="224"/>
      <c r="X31" s="318">
        <v>30</v>
      </c>
      <c r="Y31" s="318">
        <v>19047</v>
      </c>
      <c r="Z31" s="319">
        <v>55</v>
      </c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</row>
    <row r="32" spans="1:53" s="196" customFormat="1">
      <c r="A32" s="272">
        <v>40100</v>
      </c>
      <c r="B32" s="203">
        <v>962</v>
      </c>
      <c r="C32" s="210">
        <v>3369</v>
      </c>
      <c r="D32" s="84">
        <v>622</v>
      </c>
      <c r="E32" s="205">
        <v>1953</v>
      </c>
      <c r="F32" s="220">
        <v>2406</v>
      </c>
      <c r="G32" s="217">
        <v>2406</v>
      </c>
      <c r="H32" s="215"/>
      <c r="I32" s="214"/>
      <c r="J32" s="214"/>
      <c r="K32" s="83"/>
      <c r="L32" s="214"/>
      <c r="M32" s="213"/>
      <c r="N32" s="339">
        <v>31</v>
      </c>
      <c r="O32" s="205">
        <v>63800</v>
      </c>
      <c r="P32" s="84">
        <v>990</v>
      </c>
      <c r="Q32" s="85">
        <v>3107</v>
      </c>
      <c r="R32" s="213"/>
      <c r="S32" s="225">
        <v>31</v>
      </c>
      <c r="T32" s="226">
        <v>50600</v>
      </c>
      <c r="U32" s="220">
        <v>3036</v>
      </c>
      <c r="V32" s="217">
        <v>3036</v>
      </c>
      <c r="W32" s="224"/>
      <c r="X32" s="318">
        <v>31</v>
      </c>
      <c r="Y32" s="318">
        <v>17880</v>
      </c>
      <c r="Z32" s="319">
        <v>55</v>
      </c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223"/>
      <c r="AU32" s="223"/>
      <c r="AV32" s="223"/>
      <c r="AW32" s="223"/>
      <c r="AX32" s="223"/>
      <c r="AY32" s="223"/>
      <c r="AZ32" s="223"/>
      <c r="BA32" s="223"/>
    </row>
    <row r="33" spans="1:53" s="196" customFormat="1">
      <c r="A33" s="272">
        <v>42000</v>
      </c>
      <c r="B33" s="203">
        <v>1008</v>
      </c>
      <c r="C33" s="210">
        <v>3528</v>
      </c>
      <c r="D33" s="84">
        <v>651</v>
      </c>
      <c r="E33" s="205">
        <v>2045</v>
      </c>
      <c r="F33" s="220">
        <v>2520</v>
      </c>
      <c r="G33" s="217">
        <v>2520</v>
      </c>
      <c r="H33" s="215"/>
      <c r="I33" s="214"/>
      <c r="J33" s="214"/>
      <c r="K33" s="83"/>
      <c r="L33" s="214"/>
      <c r="M33" s="213"/>
      <c r="N33" s="339">
        <v>32</v>
      </c>
      <c r="O33" s="205">
        <v>60800</v>
      </c>
      <c r="P33" s="84">
        <v>943</v>
      </c>
      <c r="Q33" s="85">
        <v>2961</v>
      </c>
      <c r="R33" s="213"/>
      <c r="S33" s="225">
        <v>32</v>
      </c>
      <c r="T33" s="226">
        <v>48200</v>
      </c>
      <c r="U33" s="220">
        <v>2892</v>
      </c>
      <c r="V33" s="217">
        <v>2892</v>
      </c>
      <c r="W33" s="224"/>
      <c r="X33" s="318">
        <v>32</v>
      </c>
      <c r="Y33" s="318">
        <v>17280</v>
      </c>
      <c r="Z33" s="319">
        <v>55</v>
      </c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3"/>
      <c r="AY33" s="223"/>
      <c r="AZ33" s="223"/>
      <c r="BA33" s="223"/>
    </row>
    <row r="34" spans="1:53" s="196" customFormat="1">
      <c r="A34" s="272">
        <v>43900</v>
      </c>
      <c r="B34" s="203">
        <v>1054</v>
      </c>
      <c r="C34" s="210">
        <v>3687</v>
      </c>
      <c r="D34" s="84">
        <v>681</v>
      </c>
      <c r="E34" s="205">
        <v>2138</v>
      </c>
      <c r="F34" s="220">
        <v>2634</v>
      </c>
      <c r="G34" s="217">
        <v>2634</v>
      </c>
      <c r="H34" s="215"/>
      <c r="I34" s="214"/>
      <c r="J34" s="214"/>
      <c r="K34" s="83"/>
      <c r="L34" s="214"/>
      <c r="M34" s="213"/>
      <c r="N34" s="339">
        <v>33</v>
      </c>
      <c r="O34" s="205">
        <v>57800</v>
      </c>
      <c r="P34" s="84">
        <v>896</v>
      </c>
      <c r="Q34" s="85">
        <v>2815</v>
      </c>
      <c r="R34" s="213"/>
      <c r="S34" s="225">
        <v>33</v>
      </c>
      <c r="T34" s="226">
        <v>45800</v>
      </c>
      <c r="U34" s="220">
        <v>2748</v>
      </c>
      <c r="V34" s="217">
        <v>2748</v>
      </c>
      <c r="W34" s="224"/>
      <c r="X34" s="318">
        <v>33</v>
      </c>
      <c r="Y34" s="318">
        <v>16500</v>
      </c>
      <c r="Z34" s="319">
        <v>55</v>
      </c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  <c r="AT34" s="223"/>
      <c r="AU34" s="223"/>
      <c r="AV34" s="223"/>
      <c r="AW34" s="223"/>
      <c r="AX34" s="223"/>
      <c r="AY34" s="223"/>
      <c r="AZ34" s="223"/>
      <c r="BA34" s="223"/>
    </row>
    <row r="35" spans="1:53" s="196" customFormat="1">
      <c r="A35" s="272">
        <v>45800</v>
      </c>
      <c r="B35" s="203">
        <v>1100</v>
      </c>
      <c r="C35" s="210">
        <v>3848</v>
      </c>
      <c r="D35" s="84">
        <v>710</v>
      </c>
      <c r="E35" s="205">
        <v>2231</v>
      </c>
      <c r="F35" s="220">
        <v>2748</v>
      </c>
      <c r="G35" s="217">
        <v>2748</v>
      </c>
      <c r="H35" s="215"/>
      <c r="I35" s="214"/>
      <c r="J35" s="214"/>
      <c r="K35" s="83"/>
      <c r="L35" s="214"/>
      <c r="M35" s="213"/>
      <c r="N35" s="204">
        <v>34</v>
      </c>
      <c r="O35" s="205">
        <v>55400</v>
      </c>
      <c r="P35" s="84">
        <v>859</v>
      </c>
      <c r="Q35" s="85">
        <v>2698</v>
      </c>
      <c r="R35" s="213"/>
      <c r="S35" s="225">
        <v>34</v>
      </c>
      <c r="T35" s="226">
        <v>43900</v>
      </c>
      <c r="U35" s="220">
        <v>2634</v>
      </c>
      <c r="V35" s="217">
        <v>2634</v>
      </c>
      <c r="W35" s="224"/>
      <c r="X35" s="318">
        <v>34</v>
      </c>
      <c r="Y35" s="318">
        <v>15840</v>
      </c>
      <c r="Z35" s="319">
        <v>55</v>
      </c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23"/>
      <c r="AT35" s="223"/>
      <c r="AU35" s="223"/>
      <c r="AV35" s="223"/>
      <c r="AW35" s="223"/>
      <c r="AX35" s="223"/>
      <c r="AY35" s="223"/>
      <c r="AZ35" s="223"/>
      <c r="BA35" s="223"/>
    </row>
    <row r="36" spans="1:53">
      <c r="A36" s="272">
        <v>48200</v>
      </c>
      <c r="B36" s="203">
        <v>1100</v>
      </c>
      <c r="C36" s="210">
        <v>3848</v>
      </c>
      <c r="D36" s="84">
        <v>748</v>
      </c>
      <c r="E36" s="205">
        <v>2347</v>
      </c>
      <c r="F36" s="220">
        <v>2892</v>
      </c>
      <c r="G36" s="217">
        <v>2892</v>
      </c>
      <c r="H36" s="215"/>
      <c r="I36" s="214"/>
      <c r="J36" s="214"/>
      <c r="L36" s="214"/>
      <c r="N36" s="204">
        <v>35</v>
      </c>
      <c r="O36" s="205">
        <v>53000</v>
      </c>
      <c r="P36" s="84">
        <v>822</v>
      </c>
      <c r="Q36" s="85">
        <v>2581</v>
      </c>
      <c r="S36" s="225">
        <v>35</v>
      </c>
      <c r="T36" s="226">
        <v>42000</v>
      </c>
      <c r="U36" s="220">
        <v>2520</v>
      </c>
      <c r="V36" s="217">
        <v>2520</v>
      </c>
      <c r="W36" s="224"/>
      <c r="X36" s="318">
        <v>35</v>
      </c>
      <c r="Y36" s="320">
        <v>13500</v>
      </c>
      <c r="Z36" s="319">
        <v>55</v>
      </c>
    </row>
    <row r="37" spans="1:53">
      <c r="A37" s="272">
        <v>50600</v>
      </c>
      <c r="B37" s="203">
        <v>1100</v>
      </c>
      <c r="C37" s="210">
        <v>3848</v>
      </c>
      <c r="D37" s="84">
        <v>785</v>
      </c>
      <c r="E37" s="205">
        <v>2464</v>
      </c>
      <c r="F37" s="220">
        <v>3036</v>
      </c>
      <c r="G37" s="217">
        <v>3036</v>
      </c>
      <c r="H37" s="215"/>
      <c r="I37" s="214"/>
      <c r="J37" s="214"/>
      <c r="L37" s="214"/>
      <c r="N37" s="339">
        <v>36</v>
      </c>
      <c r="O37" s="205">
        <v>50600</v>
      </c>
      <c r="P37" s="84">
        <v>785</v>
      </c>
      <c r="Q37" s="85">
        <v>2464</v>
      </c>
      <c r="S37" s="225">
        <v>36</v>
      </c>
      <c r="T37" s="226">
        <v>40100</v>
      </c>
      <c r="U37" s="220">
        <v>2406</v>
      </c>
      <c r="V37" s="217">
        <v>2406</v>
      </c>
      <c r="W37" s="224"/>
      <c r="X37" s="318">
        <v>36</v>
      </c>
      <c r="Y37" s="320">
        <v>12540</v>
      </c>
      <c r="Z37" s="319">
        <v>55</v>
      </c>
    </row>
    <row r="38" spans="1:53" s="196" customFormat="1">
      <c r="A38" s="272">
        <v>53000</v>
      </c>
      <c r="B38" s="203">
        <v>1100</v>
      </c>
      <c r="C38" s="210">
        <v>3848</v>
      </c>
      <c r="D38" s="84">
        <v>822</v>
      </c>
      <c r="E38" s="205">
        <v>2581</v>
      </c>
      <c r="F38" s="220">
        <v>3180</v>
      </c>
      <c r="G38" s="217">
        <v>3180</v>
      </c>
      <c r="H38" s="215"/>
      <c r="I38" s="214"/>
      <c r="J38" s="214"/>
      <c r="K38" s="83"/>
      <c r="L38" s="214"/>
      <c r="M38" s="213"/>
      <c r="N38" s="339">
        <v>37</v>
      </c>
      <c r="O38" s="205">
        <v>48200</v>
      </c>
      <c r="P38" s="84">
        <v>748</v>
      </c>
      <c r="Q38" s="85">
        <v>2347</v>
      </c>
      <c r="R38" s="213"/>
      <c r="S38" s="225">
        <v>37</v>
      </c>
      <c r="T38" s="226">
        <v>38200</v>
      </c>
      <c r="U38" s="220">
        <v>2292</v>
      </c>
      <c r="V38" s="217">
        <v>2292</v>
      </c>
      <c r="W38" s="224"/>
      <c r="X38" s="318">
        <v>37</v>
      </c>
      <c r="Y38" s="320">
        <v>11100</v>
      </c>
      <c r="Z38" s="319">
        <v>55</v>
      </c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</row>
    <row r="39" spans="1:53" s="196" customFormat="1">
      <c r="A39" s="272">
        <v>55400</v>
      </c>
      <c r="B39" s="203">
        <v>1100</v>
      </c>
      <c r="C39" s="210">
        <v>3848</v>
      </c>
      <c r="D39" s="84">
        <v>859</v>
      </c>
      <c r="E39" s="205">
        <v>2698</v>
      </c>
      <c r="F39" s="220">
        <v>3324</v>
      </c>
      <c r="G39" s="217">
        <v>3324</v>
      </c>
      <c r="H39" s="215"/>
      <c r="I39" s="214"/>
      <c r="J39" s="214"/>
      <c r="K39" s="83"/>
      <c r="L39" s="214"/>
      <c r="M39" s="213"/>
      <c r="N39" s="339">
        <v>38</v>
      </c>
      <c r="O39" s="205">
        <v>45800</v>
      </c>
      <c r="P39" s="84">
        <v>710</v>
      </c>
      <c r="Q39" s="85">
        <v>2231</v>
      </c>
      <c r="R39" s="213"/>
      <c r="S39" s="225">
        <v>38</v>
      </c>
      <c r="T39" s="226">
        <v>36300</v>
      </c>
      <c r="U39" s="220">
        <v>2178</v>
      </c>
      <c r="V39" s="217">
        <v>2178</v>
      </c>
      <c r="W39" s="224"/>
      <c r="X39" s="318"/>
      <c r="Y39" s="320"/>
      <c r="Z39" s="319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  <c r="AS39" s="223"/>
      <c r="AT39" s="223"/>
      <c r="AU39" s="223"/>
      <c r="AV39" s="223"/>
      <c r="AW39" s="223"/>
      <c r="AX39" s="223"/>
      <c r="AY39" s="223"/>
      <c r="AZ39" s="223"/>
      <c r="BA39" s="223"/>
    </row>
    <row r="40" spans="1:53" s="196" customFormat="1">
      <c r="A40" s="272">
        <v>57800</v>
      </c>
      <c r="B40" s="203">
        <v>1100</v>
      </c>
      <c r="C40" s="210">
        <v>3848</v>
      </c>
      <c r="D40" s="84">
        <v>896</v>
      </c>
      <c r="E40" s="205">
        <v>2815</v>
      </c>
      <c r="F40" s="220">
        <v>3468</v>
      </c>
      <c r="G40" s="217">
        <v>3468</v>
      </c>
      <c r="H40" s="215"/>
      <c r="I40" s="214"/>
      <c r="J40" s="214"/>
      <c r="K40" s="83"/>
      <c r="L40" s="214"/>
      <c r="M40" s="213"/>
      <c r="N40" s="339">
        <v>39</v>
      </c>
      <c r="O40" s="205">
        <v>43900</v>
      </c>
      <c r="P40" s="84">
        <v>681</v>
      </c>
      <c r="Q40" s="85">
        <v>2138</v>
      </c>
      <c r="R40" s="213"/>
      <c r="S40" s="225">
        <v>39</v>
      </c>
      <c r="T40" s="226">
        <v>34800</v>
      </c>
      <c r="U40" s="220">
        <v>2088</v>
      </c>
      <c r="V40" s="217">
        <v>2088</v>
      </c>
      <c r="W40" s="224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</row>
    <row r="41" spans="1:53" s="196" customFormat="1">
      <c r="A41" s="272">
        <v>60800</v>
      </c>
      <c r="B41" s="203">
        <v>1100</v>
      </c>
      <c r="C41" s="210">
        <v>3848</v>
      </c>
      <c r="D41" s="84">
        <v>943</v>
      </c>
      <c r="E41" s="205">
        <v>2961</v>
      </c>
      <c r="F41" s="220">
        <v>3648</v>
      </c>
      <c r="G41" s="217">
        <v>3648</v>
      </c>
      <c r="H41" s="215"/>
      <c r="I41" s="214"/>
      <c r="J41" s="214"/>
      <c r="K41" s="83"/>
      <c r="L41" s="214"/>
      <c r="M41" s="213"/>
      <c r="N41" s="339">
        <v>40</v>
      </c>
      <c r="O41" s="205">
        <v>42000</v>
      </c>
      <c r="P41" s="84">
        <v>651</v>
      </c>
      <c r="Q41" s="85">
        <v>2045</v>
      </c>
      <c r="R41" s="213"/>
      <c r="S41" s="225">
        <v>40</v>
      </c>
      <c r="T41" s="226">
        <v>33300</v>
      </c>
      <c r="U41" s="220">
        <v>1998</v>
      </c>
      <c r="V41" s="217">
        <v>1998</v>
      </c>
      <c r="W41" s="224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223"/>
      <c r="AU41" s="223"/>
      <c r="AV41" s="223"/>
      <c r="AW41" s="223"/>
      <c r="AX41" s="223"/>
      <c r="AY41" s="223"/>
      <c r="AZ41" s="223"/>
      <c r="BA41" s="223"/>
    </row>
    <row r="42" spans="1:53" s="196" customFormat="1">
      <c r="A42" s="272">
        <v>63800</v>
      </c>
      <c r="B42" s="203">
        <v>1100</v>
      </c>
      <c r="C42" s="210">
        <v>3848</v>
      </c>
      <c r="D42" s="84">
        <v>990</v>
      </c>
      <c r="E42" s="205">
        <v>3107</v>
      </c>
      <c r="F42" s="220">
        <v>3828</v>
      </c>
      <c r="G42" s="217">
        <v>3828</v>
      </c>
      <c r="H42" s="215"/>
      <c r="I42" s="214"/>
      <c r="J42" s="214"/>
      <c r="K42" s="83"/>
      <c r="L42" s="214"/>
      <c r="M42" s="213"/>
      <c r="N42" s="204">
        <v>41</v>
      </c>
      <c r="O42" s="205">
        <v>40100</v>
      </c>
      <c r="P42" s="84">
        <v>622</v>
      </c>
      <c r="Q42" s="85">
        <v>1953</v>
      </c>
      <c r="R42" s="213"/>
      <c r="S42" s="225">
        <v>41</v>
      </c>
      <c r="T42" s="226">
        <v>31800</v>
      </c>
      <c r="U42" s="220">
        <v>1908</v>
      </c>
      <c r="V42" s="217">
        <v>1908</v>
      </c>
      <c r="W42" s="224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  <c r="AS42" s="223"/>
      <c r="AT42" s="223"/>
      <c r="AU42" s="223"/>
      <c r="AV42" s="223"/>
      <c r="AW42" s="223"/>
      <c r="AX42" s="223"/>
      <c r="AY42" s="223"/>
      <c r="AZ42" s="223"/>
      <c r="BA42" s="223"/>
    </row>
    <row r="43" spans="1:53">
      <c r="A43" s="272">
        <v>66800</v>
      </c>
      <c r="B43" s="203">
        <v>1100</v>
      </c>
      <c r="C43" s="210">
        <v>3848</v>
      </c>
      <c r="D43" s="84">
        <v>1036</v>
      </c>
      <c r="E43" s="205">
        <v>3253</v>
      </c>
      <c r="F43" s="220">
        <v>4008</v>
      </c>
      <c r="G43" s="217">
        <v>4008</v>
      </c>
      <c r="H43" s="215"/>
      <c r="I43" s="214"/>
      <c r="J43" s="214"/>
      <c r="L43" s="214"/>
      <c r="N43" s="204">
        <v>42</v>
      </c>
      <c r="O43" s="205">
        <v>38200</v>
      </c>
      <c r="P43" s="84">
        <v>592</v>
      </c>
      <c r="Q43" s="85">
        <v>1860</v>
      </c>
      <c r="S43" s="225">
        <v>42</v>
      </c>
      <c r="T43" s="226">
        <v>30300</v>
      </c>
      <c r="U43" s="220">
        <v>1818</v>
      </c>
      <c r="V43" s="217">
        <v>1818</v>
      </c>
      <c r="W43" s="224"/>
    </row>
    <row r="44" spans="1:53">
      <c r="A44" s="272">
        <v>69800</v>
      </c>
      <c r="B44" s="203">
        <v>1100</v>
      </c>
      <c r="C44" s="210">
        <v>3848</v>
      </c>
      <c r="D44" s="84">
        <v>1083</v>
      </c>
      <c r="E44" s="205">
        <v>3399</v>
      </c>
      <c r="F44" s="220">
        <v>4188</v>
      </c>
      <c r="G44" s="217">
        <v>4188</v>
      </c>
      <c r="H44" s="215"/>
      <c r="I44" s="214"/>
      <c r="J44" s="214"/>
      <c r="L44" s="214"/>
      <c r="N44" s="339">
        <v>43</v>
      </c>
      <c r="O44" s="205">
        <v>36300</v>
      </c>
      <c r="P44" s="84">
        <v>563</v>
      </c>
      <c r="Q44" s="85">
        <v>1768</v>
      </c>
      <c r="S44" s="225">
        <v>43</v>
      </c>
      <c r="T44" s="226">
        <v>28800</v>
      </c>
      <c r="U44" s="220">
        <v>1728</v>
      </c>
      <c r="V44" s="217">
        <v>1728</v>
      </c>
      <c r="W44" s="224"/>
    </row>
    <row r="45" spans="1:53">
      <c r="A45" s="272">
        <v>72800</v>
      </c>
      <c r="B45" s="203">
        <v>1100</v>
      </c>
      <c r="C45" s="210">
        <v>3848</v>
      </c>
      <c r="D45" s="86">
        <v>1129</v>
      </c>
      <c r="E45" s="205">
        <v>3545</v>
      </c>
      <c r="F45" s="216">
        <v>4368</v>
      </c>
      <c r="G45" s="217">
        <v>4368</v>
      </c>
      <c r="H45" s="215"/>
      <c r="N45" s="339">
        <v>44</v>
      </c>
      <c r="O45" s="205">
        <v>34800</v>
      </c>
      <c r="P45" s="84">
        <v>540</v>
      </c>
      <c r="Q45" s="85">
        <v>1695</v>
      </c>
      <c r="S45" s="225">
        <v>44</v>
      </c>
      <c r="T45" s="226">
        <v>27600</v>
      </c>
      <c r="U45" s="220">
        <v>1656</v>
      </c>
      <c r="V45" s="217">
        <v>1656</v>
      </c>
      <c r="W45" s="224"/>
    </row>
    <row r="46" spans="1:53">
      <c r="A46" s="272">
        <v>76500</v>
      </c>
      <c r="B46" s="203">
        <v>1100</v>
      </c>
      <c r="C46" s="210">
        <v>3848</v>
      </c>
      <c r="D46" s="86">
        <v>1187</v>
      </c>
      <c r="E46" s="205">
        <v>3726</v>
      </c>
      <c r="F46" s="216">
        <v>4590</v>
      </c>
      <c r="G46" s="217">
        <v>4590</v>
      </c>
      <c r="H46" s="215"/>
      <c r="N46" s="339">
        <v>45</v>
      </c>
      <c r="O46" s="205">
        <v>33300</v>
      </c>
      <c r="P46" s="84">
        <v>516</v>
      </c>
      <c r="Q46" s="85">
        <v>1622</v>
      </c>
      <c r="S46" s="225">
        <v>45</v>
      </c>
      <c r="T46" s="305">
        <v>26400</v>
      </c>
      <c r="U46" s="220">
        <v>1584</v>
      </c>
      <c r="V46" s="217">
        <v>1584</v>
      </c>
      <c r="W46" s="224"/>
    </row>
    <row r="47" spans="1:53">
      <c r="A47" s="272">
        <v>80200</v>
      </c>
      <c r="B47" s="203">
        <v>1100</v>
      </c>
      <c r="C47" s="210">
        <v>3848</v>
      </c>
      <c r="D47" s="86">
        <v>1244</v>
      </c>
      <c r="E47" s="205">
        <v>3906</v>
      </c>
      <c r="F47" s="216">
        <v>4812</v>
      </c>
      <c r="G47" s="217">
        <v>4812</v>
      </c>
      <c r="H47" s="215"/>
      <c r="N47" s="339">
        <v>46</v>
      </c>
      <c r="O47" s="205">
        <v>31800</v>
      </c>
      <c r="P47" s="84">
        <v>493</v>
      </c>
      <c r="Q47" s="85">
        <v>1549</v>
      </c>
      <c r="S47" s="225">
        <v>46</v>
      </c>
      <c r="T47" s="226">
        <v>25250</v>
      </c>
      <c r="U47" s="220">
        <v>1515</v>
      </c>
      <c r="V47" s="217">
        <v>1515</v>
      </c>
      <c r="W47" s="224"/>
    </row>
    <row r="48" spans="1:53">
      <c r="A48" s="272">
        <v>83900</v>
      </c>
      <c r="B48" s="203">
        <v>1100</v>
      </c>
      <c r="C48" s="210">
        <v>3848</v>
      </c>
      <c r="D48" s="86">
        <v>1301</v>
      </c>
      <c r="E48" s="205">
        <v>4086</v>
      </c>
      <c r="F48" s="216">
        <v>5034</v>
      </c>
      <c r="G48" s="217">
        <v>5034</v>
      </c>
      <c r="H48" s="215"/>
      <c r="N48" s="339">
        <v>47</v>
      </c>
      <c r="O48" s="205">
        <v>30300</v>
      </c>
      <c r="P48" s="84">
        <v>470</v>
      </c>
      <c r="Q48" s="85">
        <v>1476</v>
      </c>
      <c r="S48" s="225">
        <v>47</v>
      </c>
      <c r="T48" s="226">
        <v>24000</v>
      </c>
      <c r="U48" s="220">
        <v>1440</v>
      </c>
      <c r="V48" s="217">
        <v>1440</v>
      </c>
      <c r="W48" s="224"/>
    </row>
    <row r="49" spans="1:23">
      <c r="A49" s="272">
        <v>87600</v>
      </c>
      <c r="B49" s="203">
        <v>1100</v>
      </c>
      <c r="C49" s="210">
        <v>3848</v>
      </c>
      <c r="D49" s="86">
        <v>1359</v>
      </c>
      <c r="E49" s="205">
        <v>4266</v>
      </c>
      <c r="F49" s="216">
        <v>5256</v>
      </c>
      <c r="G49" s="217">
        <v>5256</v>
      </c>
      <c r="H49" s="215"/>
      <c r="N49" s="204">
        <v>48</v>
      </c>
      <c r="O49" s="205">
        <v>28800</v>
      </c>
      <c r="P49" s="84">
        <v>447</v>
      </c>
      <c r="Q49" s="85">
        <v>1403</v>
      </c>
      <c r="S49" s="225">
        <v>48</v>
      </c>
      <c r="T49" s="226">
        <v>23100</v>
      </c>
      <c r="U49" s="220">
        <v>1386</v>
      </c>
      <c r="V49" s="217">
        <v>1386</v>
      </c>
      <c r="W49" s="224"/>
    </row>
    <row r="50" spans="1:23">
      <c r="A50" s="272">
        <v>92100</v>
      </c>
      <c r="B50" s="203">
        <v>1100</v>
      </c>
      <c r="C50" s="210">
        <v>3848</v>
      </c>
      <c r="D50" s="86">
        <v>1428</v>
      </c>
      <c r="E50" s="205">
        <v>4485</v>
      </c>
      <c r="F50" s="216">
        <v>5526</v>
      </c>
      <c r="G50" s="217">
        <v>5526</v>
      </c>
      <c r="H50" s="215"/>
      <c r="N50" s="204">
        <v>49</v>
      </c>
      <c r="O50" s="205">
        <v>27600</v>
      </c>
      <c r="P50" s="84">
        <v>428</v>
      </c>
      <c r="Q50" s="85">
        <v>1344</v>
      </c>
      <c r="S50" s="225">
        <v>49</v>
      </c>
      <c r="T50" s="226">
        <v>22000</v>
      </c>
      <c r="U50" s="220">
        <v>1320</v>
      </c>
      <c r="V50" s="217">
        <v>1320</v>
      </c>
      <c r="W50" s="224"/>
    </row>
    <row r="51" spans="1:23">
      <c r="A51" s="272">
        <v>96600</v>
      </c>
      <c r="B51" s="203">
        <v>1100</v>
      </c>
      <c r="C51" s="210">
        <v>3848</v>
      </c>
      <c r="D51" s="86">
        <v>1498</v>
      </c>
      <c r="E51" s="205">
        <v>4705</v>
      </c>
      <c r="F51" s="216">
        <v>5796</v>
      </c>
      <c r="G51" s="217">
        <v>5796</v>
      </c>
      <c r="H51" s="215"/>
      <c r="N51" s="339">
        <v>50</v>
      </c>
      <c r="O51" s="305">
        <v>26400</v>
      </c>
      <c r="P51" s="84">
        <v>409</v>
      </c>
      <c r="Q51" s="85">
        <v>1286</v>
      </c>
      <c r="S51" s="225">
        <v>50</v>
      </c>
      <c r="T51" s="226">
        <v>21009</v>
      </c>
      <c r="U51" s="220">
        <v>1261</v>
      </c>
      <c r="V51" s="217">
        <v>1261</v>
      </c>
      <c r="W51" s="224"/>
    </row>
    <row r="52" spans="1:23">
      <c r="A52" s="272">
        <v>101100</v>
      </c>
      <c r="B52" s="203">
        <v>1100</v>
      </c>
      <c r="C52" s="210">
        <v>3848</v>
      </c>
      <c r="D52" s="86">
        <v>1568</v>
      </c>
      <c r="E52" s="205">
        <v>4924</v>
      </c>
      <c r="F52" s="216">
        <v>6066</v>
      </c>
      <c r="G52" s="217">
        <v>6066</v>
      </c>
      <c r="H52" s="215"/>
      <c r="N52" s="204"/>
      <c r="O52" s="84"/>
      <c r="P52" s="84"/>
      <c r="Q52" s="85"/>
      <c r="S52" s="225">
        <v>51</v>
      </c>
      <c r="T52" s="226">
        <v>20008</v>
      </c>
      <c r="U52" s="220">
        <v>1200</v>
      </c>
      <c r="V52" s="217">
        <v>1200</v>
      </c>
      <c r="W52" s="224"/>
    </row>
    <row r="53" spans="1:23">
      <c r="A53" s="272">
        <v>105600</v>
      </c>
      <c r="B53" s="203">
        <v>1100</v>
      </c>
      <c r="C53" s="210">
        <v>3848</v>
      </c>
      <c r="D53" s="86">
        <v>1638</v>
      </c>
      <c r="E53" s="205">
        <v>5143</v>
      </c>
      <c r="F53" s="216">
        <v>6336</v>
      </c>
      <c r="G53" s="217">
        <v>6336</v>
      </c>
      <c r="H53" s="215"/>
      <c r="N53" s="204"/>
      <c r="O53" s="205"/>
      <c r="P53" s="84"/>
      <c r="Q53" s="85"/>
      <c r="S53" s="225">
        <v>52</v>
      </c>
      <c r="T53" s="226">
        <v>19047</v>
      </c>
      <c r="U53" s="220">
        <v>1143</v>
      </c>
      <c r="V53" s="217">
        <v>1143</v>
      </c>
      <c r="W53" s="224"/>
    </row>
    <row r="54" spans="1:23">
      <c r="A54" s="272">
        <v>110100</v>
      </c>
      <c r="B54" s="203">
        <v>1100</v>
      </c>
      <c r="C54" s="210">
        <v>3848</v>
      </c>
      <c r="D54" s="86">
        <v>1708</v>
      </c>
      <c r="E54" s="205">
        <v>5362</v>
      </c>
      <c r="F54" s="216">
        <v>6606</v>
      </c>
      <c r="G54" s="217">
        <v>6606</v>
      </c>
      <c r="H54" s="215"/>
      <c r="N54" s="204"/>
      <c r="O54" s="205"/>
      <c r="P54" s="84"/>
      <c r="Q54" s="85"/>
      <c r="S54" s="225">
        <v>53</v>
      </c>
      <c r="T54" s="226">
        <v>17880</v>
      </c>
      <c r="U54" s="220">
        <v>1073</v>
      </c>
      <c r="V54" s="217">
        <v>1073</v>
      </c>
      <c r="W54" s="224"/>
    </row>
    <row r="55" spans="1:23">
      <c r="A55" s="272">
        <v>115500</v>
      </c>
      <c r="B55" s="203">
        <v>1100</v>
      </c>
      <c r="C55" s="210">
        <v>3848</v>
      </c>
      <c r="D55" s="86">
        <v>1791</v>
      </c>
      <c r="E55" s="205">
        <v>5625</v>
      </c>
      <c r="F55" s="216">
        <v>6930</v>
      </c>
      <c r="G55" s="217">
        <v>6930</v>
      </c>
      <c r="H55" s="215"/>
      <c r="N55" s="204"/>
      <c r="O55" s="205"/>
      <c r="P55" s="84"/>
      <c r="Q55" s="85"/>
      <c r="S55" s="225">
        <v>54</v>
      </c>
      <c r="T55" s="226">
        <v>17280</v>
      </c>
      <c r="U55" s="220">
        <v>1037</v>
      </c>
      <c r="V55" s="217">
        <v>1037</v>
      </c>
      <c r="W55" s="224"/>
    </row>
    <row r="56" spans="1:23">
      <c r="A56" s="272">
        <v>120900</v>
      </c>
      <c r="B56" s="203">
        <v>1100</v>
      </c>
      <c r="C56" s="210">
        <v>3848</v>
      </c>
      <c r="D56" s="86">
        <v>1875</v>
      </c>
      <c r="E56" s="205">
        <v>5888</v>
      </c>
      <c r="F56" s="216">
        <v>7254</v>
      </c>
      <c r="G56" s="217">
        <v>7254</v>
      </c>
      <c r="H56" s="215"/>
      <c r="N56" s="204"/>
      <c r="O56" s="205"/>
      <c r="P56" s="84"/>
      <c r="Q56" s="85"/>
      <c r="S56" s="225">
        <v>55</v>
      </c>
      <c r="T56" s="226">
        <v>16500</v>
      </c>
      <c r="U56" s="220">
        <v>990</v>
      </c>
      <c r="V56" s="217">
        <v>990</v>
      </c>
      <c r="W56" s="224"/>
    </row>
    <row r="57" spans="1:23" ht="16.8" thickBot="1">
      <c r="A57" s="272">
        <v>126300</v>
      </c>
      <c r="B57" s="203">
        <v>1100</v>
      </c>
      <c r="C57" s="210">
        <v>3848</v>
      </c>
      <c r="D57" s="86">
        <v>1959</v>
      </c>
      <c r="E57" s="205">
        <v>6151</v>
      </c>
      <c r="F57" s="216">
        <v>7578</v>
      </c>
      <c r="G57" s="217">
        <v>7578</v>
      </c>
      <c r="H57" s="215"/>
      <c r="N57" s="344"/>
      <c r="O57" s="207"/>
      <c r="P57" s="345"/>
      <c r="Q57" s="346"/>
      <c r="S57" s="225">
        <v>56</v>
      </c>
      <c r="T57" s="226">
        <v>15840</v>
      </c>
      <c r="U57" s="220">
        <v>950</v>
      </c>
      <c r="V57" s="217">
        <v>950</v>
      </c>
      <c r="W57" s="224"/>
    </row>
    <row r="58" spans="1:23">
      <c r="A58" s="272">
        <v>131700</v>
      </c>
      <c r="B58" s="203">
        <v>1100</v>
      </c>
      <c r="C58" s="210">
        <v>3848</v>
      </c>
      <c r="D58" s="86">
        <v>2043</v>
      </c>
      <c r="E58" s="205">
        <v>6414</v>
      </c>
      <c r="F58" s="216">
        <v>7902</v>
      </c>
      <c r="G58" s="217">
        <v>7902</v>
      </c>
      <c r="H58" s="215"/>
      <c r="N58" s="87"/>
      <c r="O58" s="87"/>
      <c r="P58" s="88"/>
      <c r="Q58" s="87"/>
      <c r="S58" s="225">
        <v>57</v>
      </c>
      <c r="T58" s="226">
        <v>13500</v>
      </c>
      <c r="U58" s="220">
        <v>810</v>
      </c>
      <c r="V58" s="217">
        <v>810</v>
      </c>
      <c r="W58" s="224"/>
    </row>
    <row r="59" spans="1:23">
      <c r="A59" s="272">
        <v>137100</v>
      </c>
      <c r="B59" s="203">
        <v>1100</v>
      </c>
      <c r="C59" s="210">
        <v>3848</v>
      </c>
      <c r="D59" s="86">
        <v>2126</v>
      </c>
      <c r="E59" s="205">
        <v>6677</v>
      </c>
      <c r="F59" s="216">
        <v>8226</v>
      </c>
      <c r="G59" s="217">
        <v>8226</v>
      </c>
      <c r="H59" s="215"/>
      <c r="N59" s="87"/>
      <c r="O59" s="87"/>
      <c r="P59" s="88"/>
      <c r="Q59" s="87"/>
      <c r="S59" s="225">
        <v>58</v>
      </c>
      <c r="T59" s="226">
        <v>12540</v>
      </c>
      <c r="U59" s="220">
        <v>752</v>
      </c>
      <c r="V59" s="217">
        <v>752</v>
      </c>
      <c r="W59" s="224"/>
    </row>
    <row r="60" spans="1:23">
      <c r="A60" s="272">
        <v>142500</v>
      </c>
      <c r="B60" s="203">
        <v>1100</v>
      </c>
      <c r="C60" s="210">
        <v>3848</v>
      </c>
      <c r="D60" s="86">
        <v>2210</v>
      </c>
      <c r="E60" s="205">
        <v>6940</v>
      </c>
      <c r="F60" s="216">
        <v>8550</v>
      </c>
      <c r="G60" s="217">
        <v>8550</v>
      </c>
      <c r="H60" s="215"/>
      <c r="S60" s="225">
        <v>59</v>
      </c>
      <c r="T60" s="226">
        <v>11100</v>
      </c>
      <c r="U60" s="220">
        <v>666</v>
      </c>
      <c r="V60" s="217">
        <v>666</v>
      </c>
      <c r="W60" s="224"/>
    </row>
    <row r="61" spans="1:23">
      <c r="A61" s="272">
        <v>147900</v>
      </c>
      <c r="B61" s="203">
        <v>1100</v>
      </c>
      <c r="C61" s="210">
        <v>3848</v>
      </c>
      <c r="D61" s="86">
        <v>2294</v>
      </c>
      <c r="E61" s="205">
        <v>7203</v>
      </c>
      <c r="F61" s="216">
        <v>8874</v>
      </c>
      <c r="G61" s="217">
        <v>8874</v>
      </c>
      <c r="H61" s="215"/>
      <c r="S61" s="225">
        <v>60</v>
      </c>
      <c r="T61" s="226">
        <v>9900</v>
      </c>
      <c r="U61" s="220">
        <v>594</v>
      </c>
      <c r="V61" s="217">
        <v>594</v>
      </c>
      <c r="W61" s="224"/>
    </row>
    <row r="62" spans="1:23">
      <c r="A62" s="272">
        <v>150000</v>
      </c>
      <c r="B62" s="203">
        <v>1100</v>
      </c>
      <c r="C62" s="210">
        <v>3848</v>
      </c>
      <c r="D62" s="86">
        <v>2327</v>
      </c>
      <c r="E62" s="205">
        <v>7305</v>
      </c>
      <c r="F62" s="216">
        <v>9000</v>
      </c>
      <c r="G62" s="217">
        <v>9000</v>
      </c>
      <c r="H62" s="215"/>
      <c r="S62" s="225">
        <v>61</v>
      </c>
      <c r="T62" s="226">
        <v>8700</v>
      </c>
      <c r="U62" s="220">
        <v>522</v>
      </c>
      <c r="V62" s="217">
        <v>522</v>
      </c>
      <c r="W62" s="224"/>
    </row>
    <row r="63" spans="1:23">
      <c r="A63" s="272">
        <v>156400</v>
      </c>
      <c r="B63" s="203">
        <v>1100</v>
      </c>
      <c r="C63" s="210">
        <v>3848</v>
      </c>
      <c r="D63" s="86">
        <v>2426</v>
      </c>
      <c r="E63" s="205">
        <v>7617</v>
      </c>
      <c r="F63" s="216">
        <v>9000</v>
      </c>
      <c r="G63" s="217">
        <v>9000</v>
      </c>
      <c r="H63" s="215"/>
      <c r="S63" s="225">
        <v>62</v>
      </c>
      <c r="T63" s="226">
        <v>7500</v>
      </c>
      <c r="U63" s="220">
        <v>450</v>
      </c>
      <c r="V63" s="217">
        <v>450</v>
      </c>
    </row>
    <row r="64" spans="1:23">
      <c r="A64" s="272">
        <v>162800</v>
      </c>
      <c r="B64" s="203">
        <v>1100</v>
      </c>
      <c r="C64" s="210">
        <v>3848</v>
      </c>
      <c r="D64" s="86">
        <v>2525</v>
      </c>
      <c r="E64" s="205">
        <v>7929</v>
      </c>
      <c r="F64" s="216">
        <v>9000</v>
      </c>
      <c r="G64" s="217">
        <v>9000</v>
      </c>
      <c r="H64" s="215"/>
      <c r="S64" s="275">
        <v>63</v>
      </c>
      <c r="T64" s="226">
        <v>6000</v>
      </c>
      <c r="U64" s="220">
        <v>360</v>
      </c>
      <c r="V64" s="217">
        <v>360</v>
      </c>
    </row>
    <row r="65" spans="1:22">
      <c r="A65" s="272">
        <v>169200</v>
      </c>
      <c r="B65" s="203">
        <v>1100</v>
      </c>
      <c r="C65" s="210">
        <v>3848</v>
      </c>
      <c r="D65" s="86">
        <v>2624</v>
      </c>
      <c r="E65" s="205">
        <v>8240</v>
      </c>
      <c r="F65" s="216">
        <v>9000</v>
      </c>
      <c r="G65" s="217">
        <v>9000</v>
      </c>
      <c r="H65" s="215"/>
      <c r="S65" s="276">
        <v>64</v>
      </c>
      <c r="T65" s="226">
        <v>4500</v>
      </c>
      <c r="U65" s="220">
        <v>270</v>
      </c>
      <c r="V65" s="217">
        <v>270</v>
      </c>
    </row>
    <row r="66" spans="1:22">
      <c r="A66" s="272">
        <v>175600</v>
      </c>
      <c r="B66" s="203">
        <v>1100</v>
      </c>
      <c r="C66" s="210">
        <v>3848</v>
      </c>
      <c r="D66" s="86">
        <v>2724</v>
      </c>
      <c r="E66" s="205">
        <v>8552</v>
      </c>
      <c r="F66" s="216">
        <v>9000</v>
      </c>
      <c r="G66" s="217">
        <v>9000</v>
      </c>
      <c r="H66" s="215"/>
      <c r="S66" s="276">
        <v>65</v>
      </c>
      <c r="T66" s="226">
        <v>3000</v>
      </c>
      <c r="U66" s="220">
        <v>180</v>
      </c>
      <c r="V66" s="217">
        <v>180</v>
      </c>
    </row>
    <row r="67" spans="1:22" ht="16.8" thickBot="1">
      <c r="A67" s="272">
        <v>182000</v>
      </c>
      <c r="B67" s="203">
        <v>1100</v>
      </c>
      <c r="C67" s="210">
        <v>3848</v>
      </c>
      <c r="D67" s="86">
        <v>2823</v>
      </c>
      <c r="E67" s="205">
        <v>8864</v>
      </c>
      <c r="F67" s="216">
        <v>9000</v>
      </c>
      <c r="G67" s="217">
        <v>9000</v>
      </c>
      <c r="H67" s="215"/>
      <c r="S67" s="277">
        <v>66</v>
      </c>
      <c r="T67" s="227">
        <v>1500</v>
      </c>
      <c r="U67" s="228">
        <v>90</v>
      </c>
      <c r="V67" s="219">
        <v>90</v>
      </c>
    </row>
    <row r="68" spans="1:22">
      <c r="A68" s="347">
        <v>189500</v>
      </c>
      <c r="B68" s="203">
        <v>1100</v>
      </c>
      <c r="C68" s="210">
        <v>3848</v>
      </c>
      <c r="D68" s="348">
        <v>2939</v>
      </c>
      <c r="E68" s="349">
        <v>9229</v>
      </c>
      <c r="F68" s="350"/>
      <c r="G68" s="351"/>
      <c r="H68" s="215"/>
      <c r="S68" s="352"/>
      <c r="T68" s="353"/>
      <c r="U68" s="354"/>
      <c r="V68" s="353"/>
    </row>
    <row r="69" spans="1:22">
      <c r="A69" s="347">
        <v>197000</v>
      </c>
      <c r="B69" s="203">
        <v>1100</v>
      </c>
      <c r="C69" s="210">
        <v>3848</v>
      </c>
      <c r="D69" s="348">
        <v>3055</v>
      </c>
      <c r="E69" s="349">
        <v>9594</v>
      </c>
      <c r="F69" s="350"/>
      <c r="G69" s="351"/>
      <c r="H69" s="215"/>
      <c r="S69" s="352"/>
      <c r="T69" s="353"/>
      <c r="U69" s="354"/>
      <c r="V69" s="353"/>
    </row>
    <row r="70" spans="1:22">
      <c r="A70" s="347">
        <v>204500</v>
      </c>
      <c r="B70" s="203">
        <v>1100</v>
      </c>
      <c r="C70" s="210">
        <v>3848</v>
      </c>
      <c r="D70" s="348">
        <v>3172</v>
      </c>
      <c r="E70" s="349">
        <v>9959</v>
      </c>
      <c r="F70" s="350"/>
      <c r="G70" s="351"/>
      <c r="H70" s="215"/>
      <c r="S70" s="352"/>
      <c r="T70" s="353"/>
      <c r="U70" s="354"/>
      <c r="V70" s="353"/>
    </row>
    <row r="71" spans="1:22">
      <c r="A71" s="347">
        <v>212000</v>
      </c>
      <c r="B71" s="203">
        <v>1100</v>
      </c>
      <c r="C71" s="210">
        <v>3848</v>
      </c>
      <c r="D71" s="348">
        <v>3288</v>
      </c>
      <c r="E71" s="349">
        <v>10325</v>
      </c>
      <c r="F71" s="350"/>
      <c r="G71" s="351"/>
      <c r="H71" s="215"/>
      <c r="S71" s="352"/>
      <c r="T71" s="353"/>
      <c r="U71" s="354"/>
      <c r="V71" s="353"/>
    </row>
    <row r="72" spans="1:22">
      <c r="A72" s="347">
        <v>219500</v>
      </c>
      <c r="B72" s="203">
        <v>1100</v>
      </c>
      <c r="C72" s="210">
        <v>3848</v>
      </c>
      <c r="D72" s="348">
        <v>3404</v>
      </c>
      <c r="E72" s="349">
        <v>10690</v>
      </c>
      <c r="F72" s="350"/>
      <c r="G72" s="351"/>
      <c r="H72" s="215"/>
      <c r="S72" s="352"/>
      <c r="T72" s="353"/>
      <c r="U72" s="354"/>
      <c r="V72" s="353"/>
    </row>
    <row r="73" spans="1:22" ht="16.8" thickBot="1">
      <c r="A73" s="273"/>
      <c r="B73" s="313"/>
      <c r="C73" s="314"/>
      <c r="D73" s="206"/>
      <c r="E73" s="207"/>
      <c r="F73" s="218"/>
      <c r="G73" s="219"/>
      <c r="H73" s="215"/>
    </row>
  </sheetData>
  <sheetProtection algorithmName="SHA-512" hashValue="vt1cUEW0pb48eBWdV1LmCtwXD/DumTc05OEp5Lu4EqIqwbzcRYtowQ7ISU+V3ftRWf+YWl3XLl40j23cvhotzg==" saltValue="dJqdhR/2goQFUrX+bQDzvA==" spinCount="100000" sheet="1" objects="1" scenarios="1" selectLockedCells="1" selectUnlockedCells="1"/>
  <phoneticPr fontId="2" type="noConversion"/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74"/>
  <sheetViews>
    <sheetView zoomScale="98" zoomScaleNormal="98" workbookViewId="0">
      <selection activeCell="AF1" sqref="AF1"/>
    </sheetView>
  </sheetViews>
  <sheetFormatPr defaultColWidth="9" defaultRowHeight="16.2"/>
  <cols>
    <col min="1" max="1" width="8.88671875" style="27" customWidth="1"/>
    <col min="2" max="28" width="6.6640625" style="27" customWidth="1"/>
    <col min="29" max="29" width="6.109375" style="27" customWidth="1"/>
    <col min="30" max="30" width="3.21875" style="27" customWidth="1"/>
    <col min="31" max="31" width="12" style="27" bestFit="1" customWidth="1"/>
    <col min="32" max="16384" width="9" style="27"/>
  </cols>
  <sheetData>
    <row r="1" spans="1:32" s="66" customFormat="1" ht="20.25" customHeight="1">
      <c r="A1" s="465" t="s">
        <v>174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E1" s="68" t="s">
        <v>52</v>
      </c>
      <c r="AF1" s="241">
        <v>0.11</v>
      </c>
    </row>
    <row r="2" spans="1:32" s="67" customFormat="1" ht="19.5" customHeight="1" thickBot="1">
      <c r="A2" s="466" t="s">
        <v>139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  <c r="Z2" s="466"/>
      <c r="AA2" s="466"/>
      <c r="AB2" s="466"/>
      <c r="AC2" s="466"/>
      <c r="AE2" s="68" t="s">
        <v>100</v>
      </c>
      <c r="AF2" s="241">
        <v>0.01</v>
      </c>
    </row>
    <row r="3" spans="1:32" ht="12.15" customHeight="1">
      <c r="A3" s="467"/>
      <c r="B3" s="474" t="s">
        <v>140</v>
      </c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5"/>
      <c r="U3" s="475"/>
      <c r="V3" s="475"/>
      <c r="W3" s="475"/>
      <c r="X3" s="475"/>
      <c r="Y3" s="475"/>
      <c r="Z3" s="475"/>
      <c r="AA3" s="475"/>
      <c r="AB3" s="475"/>
      <c r="AC3" s="476"/>
    </row>
    <row r="4" spans="1:32" ht="12.15" customHeight="1">
      <c r="A4" s="468"/>
      <c r="B4" s="470">
        <v>11100</v>
      </c>
      <c r="C4" s="470"/>
      <c r="D4" s="470">
        <v>12540</v>
      </c>
      <c r="E4" s="470"/>
      <c r="F4" s="470">
        <v>13500</v>
      </c>
      <c r="G4" s="470"/>
      <c r="H4" s="470">
        <v>15840</v>
      </c>
      <c r="I4" s="470"/>
      <c r="J4" s="472">
        <v>16500</v>
      </c>
      <c r="K4" s="480"/>
      <c r="L4" s="470">
        <v>17280</v>
      </c>
      <c r="M4" s="470"/>
      <c r="N4" s="470">
        <v>17880</v>
      </c>
      <c r="O4" s="470"/>
      <c r="P4" s="471">
        <v>19047</v>
      </c>
      <c r="Q4" s="471"/>
      <c r="R4" s="471">
        <v>20008</v>
      </c>
      <c r="S4" s="471"/>
      <c r="T4" s="470">
        <v>21009</v>
      </c>
      <c r="U4" s="470"/>
      <c r="V4" s="471">
        <v>22000</v>
      </c>
      <c r="W4" s="471"/>
      <c r="X4" s="470">
        <v>23100</v>
      </c>
      <c r="Y4" s="470"/>
      <c r="Z4" s="470">
        <v>24000</v>
      </c>
      <c r="AA4" s="470"/>
      <c r="AB4" s="472">
        <v>25250</v>
      </c>
      <c r="AC4" s="473"/>
    </row>
    <row r="5" spans="1:32" ht="12.15" customHeight="1">
      <c r="A5" s="469"/>
      <c r="B5" s="69" t="s">
        <v>99</v>
      </c>
      <c r="C5" s="69" t="s">
        <v>53</v>
      </c>
      <c r="D5" s="69" t="s">
        <v>99</v>
      </c>
      <c r="E5" s="69" t="s">
        <v>53</v>
      </c>
      <c r="F5" s="69" t="s">
        <v>99</v>
      </c>
      <c r="G5" s="69" t="s">
        <v>53</v>
      </c>
      <c r="H5" s="69" t="s">
        <v>99</v>
      </c>
      <c r="I5" s="69" t="s">
        <v>53</v>
      </c>
      <c r="J5" s="69" t="s">
        <v>99</v>
      </c>
      <c r="K5" s="69" t="s">
        <v>53</v>
      </c>
      <c r="L5" s="69" t="s">
        <v>99</v>
      </c>
      <c r="M5" s="69" t="s">
        <v>53</v>
      </c>
      <c r="N5" s="69" t="s">
        <v>99</v>
      </c>
      <c r="O5" s="69" t="s">
        <v>53</v>
      </c>
      <c r="P5" s="69" t="s">
        <v>99</v>
      </c>
      <c r="Q5" s="69" t="s">
        <v>53</v>
      </c>
      <c r="R5" s="69" t="s">
        <v>99</v>
      </c>
      <c r="S5" s="69" t="s">
        <v>53</v>
      </c>
      <c r="T5" s="69" t="s">
        <v>99</v>
      </c>
      <c r="U5" s="69" t="s">
        <v>53</v>
      </c>
      <c r="V5" s="69" t="s">
        <v>99</v>
      </c>
      <c r="W5" s="69" t="s">
        <v>53</v>
      </c>
      <c r="X5" s="69" t="s">
        <v>99</v>
      </c>
      <c r="Y5" s="69" t="s">
        <v>53</v>
      </c>
      <c r="Z5" s="69" t="s">
        <v>99</v>
      </c>
      <c r="AA5" s="69" t="s">
        <v>53</v>
      </c>
      <c r="AB5" s="70" t="s">
        <v>99</v>
      </c>
      <c r="AC5" s="71" t="s">
        <v>53</v>
      </c>
    </row>
    <row r="6" spans="1:32" s="76" customFormat="1" ht="11.1" customHeight="1">
      <c r="A6" s="72">
        <v>1</v>
      </c>
      <c r="B6" s="73">
        <v>9</v>
      </c>
      <c r="C6" s="73">
        <v>31</v>
      </c>
      <c r="D6" s="73">
        <v>10</v>
      </c>
      <c r="E6" s="73">
        <v>35</v>
      </c>
      <c r="F6" s="73">
        <v>11</v>
      </c>
      <c r="G6" s="73">
        <v>38</v>
      </c>
      <c r="H6" s="73">
        <v>13</v>
      </c>
      <c r="I6" s="73">
        <v>45</v>
      </c>
      <c r="J6" s="73">
        <v>13</v>
      </c>
      <c r="K6" s="73">
        <v>46</v>
      </c>
      <c r="L6" s="73">
        <v>14</v>
      </c>
      <c r="M6" s="73">
        <v>48</v>
      </c>
      <c r="N6" s="73">
        <v>14</v>
      </c>
      <c r="O6" s="73">
        <v>50</v>
      </c>
      <c r="P6" s="73">
        <v>15</v>
      </c>
      <c r="Q6" s="73">
        <v>53</v>
      </c>
      <c r="R6" s="73">
        <v>16</v>
      </c>
      <c r="S6" s="73">
        <v>56</v>
      </c>
      <c r="T6" s="73">
        <v>16</v>
      </c>
      <c r="U6" s="73">
        <v>59</v>
      </c>
      <c r="V6" s="73">
        <v>17</v>
      </c>
      <c r="W6" s="73">
        <v>61</v>
      </c>
      <c r="X6" s="73">
        <v>19</v>
      </c>
      <c r="Y6" s="73">
        <v>64</v>
      </c>
      <c r="Z6" s="73">
        <v>20</v>
      </c>
      <c r="AA6" s="73">
        <v>68</v>
      </c>
      <c r="AB6" s="74">
        <v>21</v>
      </c>
      <c r="AC6" s="75">
        <v>71</v>
      </c>
    </row>
    <row r="7" spans="1:32" s="76" customFormat="1" ht="11.1" customHeight="1">
      <c r="A7" s="72">
        <v>2</v>
      </c>
      <c r="B7" s="73">
        <v>17</v>
      </c>
      <c r="C7" s="73">
        <v>62</v>
      </c>
      <c r="D7" s="73">
        <v>20</v>
      </c>
      <c r="E7" s="73">
        <v>70</v>
      </c>
      <c r="F7" s="73">
        <v>22</v>
      </c>
      <c r="G7" s="73">
        <v>75</v>
      </c>
      <c r="H7" s="73">
        <v>25</v>
      </c>
      <c r="I7" s="73">
        <v>88</v>
      </c>
      <c r="J7" s="73">
        <v>26</v>
      </c>
      <c r="K7" s="73">
        <v>93</v>
      </c>
      <c r="L7" s="73">
        <v>27</v>
      </c>
      <c r="M7" s="73">
        <v>97</v>
      </c>
      <c r="N7" s="73">
        <v>28</v>
      </c>
      <c r="O7" s="73">
        <v>100</v>
      </c>
      <c r="P7" s="73">
        <v>31</v>
      </c>
      <c r="Q7" s="73">
        <v>107</v>
      </c>
      <c r="R7" s="73">
        <v>32</v>
      </c>
      <c r="S7" s="73">
        <v>112</v>
      </c>
      <c r="T7" s="73">
        <v>34</v>
      </c>
      <c r="U7" s="73">
        <v>118</v>
      </c>
      <c r="V7" s="73">
        <v>35</v>
      </c>
      <c r="W7" s="73">
        <v>123</v>
      </c>
      <c r="X7" s="73">
        <v>37</v>
      </c>
      <c r="Y7" s="73">
        <v>130</v>
      </c>
      <c r="Z7" s="73">
        <v>38</v>
      </c>
      <c r="AA7" s="73">
        <v>134</v>
      </c>
      <c r="AB7" s="74">
        <v>40</v>
      </c>
      <c r="AC7" s="75">
        <v>142</v>
      </c>
    </row>
    <row r="8" spans="1:32" s="76" customFormat="1" ht="11.1" customHeight="1">
      <c r="A8" s="72">
        <v>3</v>
      </c>
      <c r="B8" s="73">
        <v>26</v>
      </c>
      <c r="C8" s="73">
        <v>93</v>
      </c>
      <c r="D8" s="73">
        <v>31</v>
      </c>
      <c r="E8" s="73">
        <v>106</v>
      </c>
      <c r="F8" s="73">
        <v>33</v>
      </c>
      <c r="G8" s="73">
        <v>113</v>
      </c>
      <c r="H8" s="73">
        <v>38</v>
      </c>
      <c r="I8" s="73">
        <v>133</v>
      </c>
      <c r="J8" s="73">
        <v>39</v>
      </c>
      <c r="K8" s="73">
        <v>139</v>
      </c>
      <c r="L8" s="73">
        <v>41</v>
      </c>
      <c r="M8" s="73">
        <v>145</v>
      </c>
      <c r="N8" s="73">
        <v>43</v>
      </c>
      <c r="O8" s="73">
        <v>151</v>
      </c>
      <c r="P8" s="73">
        <v>46</v>
      </c>
      <c r="Q8" s="73">
        <v>160</v>
      </c>
      <c r="R8" s="73">
        <v>48</v>
      </c>
      <c r="S8" s="73">
        <v>168</v>
      </c>
      <c r="T8" s="73">
        <v>50</v>
      </c>
      <c r="U8" s="73">
        <v>177</v>
      </c>
      <c r="V8" s="73">
        <v>52</v>
      </c>
      <c r="W8" s="73">
        <v>184</v>
      </c>
      <c r="X8" s="73">
        <v>56</v>
      </c>
      <c r="Y8" s="73">
        <v>194</v>
      </c>
      <c r="Z8" s="73">
        <v>58</v>
      </c>
      <c r="AA8" s="73">
        <v>202</v>
      </c>
      <c r="AB8" s="74">
        <v>61</v>
      </c>
      <c r="AC8" s="75">
        <v>212</v>
      </c>
    </row>
    <row r="9" spans="1:32" s="76" customFormat="1" ht="11.1" customHeight="1">
      <c r="A9" s="72">
        <v>4</v>
      </c>
      <c r="B9" s="73">
        <v>36</v>
      </c>
      <c r="C9" s="73">
        <v>124</v>
      </c>
      <c r="D9" s="73">
        <v>40</v>
      </c>
      <c r="E9" s="73">
        <v>141</v>
      </c>
      <c r="F9" s="73">
        <v>44</v>
      </c>
      <c r="G9" s="73">
        <v>152</v>
      </c>
      <c r="H9" s="73">
        <v>50</v>
      </c>
      <c r="I9" s="73">
        <v>178</v>
      </c>
      <c r="J9" s="73">
        <v>52</v>
      </c>
      <c r="K9" s="73">
        <v>184</v>
      </c>
      <c r="L9" s="73">
        <v>56</v>
      </c>
      <c r="M9" s="73">
        <v>193</v>
      </c>
      <c r="N9" s="73">
        <v>57</v>
      </c>
      <c r="O9" s="73">
        <v>201</v>
      </c>
      <c r="P9" s="73">
        <v>61</v>
      </c>
      <c r="Q9" s="73">
        <v>214</v>
      </c>
      <c r="R9" s="73">
        <v>64</v>
      </c>
      <c r="S9" s="73">
        <v>224</v>
      </c>
      <c r="T9" s="73">
        <v>68</v>
      </c>
      <c r="U9" s="73">
        <v>236</v>
      </c>
      <c r="V9" s="73">
        <v>71</v>
      </c>
      <c r="W9" s="73">
        <v>247</v>
      </c>
      <c r="X9" s="73">
        <v>74</v>
      </c>
      <c r="Y9" s="73">
        <v>259</v>
      </c>
      <c r="Z9" s="73">
        <v>76</v>
      </c>
      <c r="AA9" s="73">
        <v>268</v>
      </c>
      <c r="AB9" s="74">
        <v>81</v>
      </c>
      <c r="AC9" s="75">
        <v>283</v>
      </c>
    </row>
    <row r="10" spans="1:32" s="76" customFormat="1" ht="11.1" customHeight="1">
      <c r="A10" s="72">
        <v>5</v>
      </c>
      <c r="B10" s="73">
        <v>45</v>
      </c>
      <c r="C10" s="73">
        <v>155</v>
      </c>
      <c r="D10" s="73">
        <v>50</v>
      </c>
      <c r="E10" s="73">
        <v>176</v>
      </c>
      <c r="F10" s="73">
        <v>55</v>
      </c>
      <c r="G10" s="73">
        <v>189</v>
      </c>
      <c r="H10" s="73">
        <v>63</v>
      </c>
      <c r="I10" s="73">
        <v>221</v>
      </c>
      <c r="J10" s="73">
        <v>67</v>
      </c>
      <c r="K10" s="73">
        <v>231</v>
      </c>
      <c r="L10" s="73">
        <v>69</v>
      </c>
      <c r="M10" s="73">
        <v>242</v>
      </c>
      <c r="N10" s="73">
        <v>72</v>
      </c>
      <c r="O10" s="73">
        <v>250</v>
      </c>
      <c r="P10" s="73">
        <v>76</v>
      </c>
      <c r="Q10" s="73">
        <v>266</v>
      </c>
      <c r="R10" s="73">
        <v>80</v>
      </c>
      <c r="S10" s="73">
        <v>280</v>
      </c>
      <c r="T10" s="73">
        <v>84</v>
      </c>
      <c r="U10" s="73">
        <v>295</v>
      </c>
      <c r="V10" s="73">
        <v>88</v>
      </c>
      <c r="W10" s="73">
        <v>308</v>
      </c>
      <c r="X10" s="73">
        <v>93</v>
      </c>
      <c r="Y10" s="73">
        <v>323</v>
      </c>
      <c r="Z10" s="73">
        <v>96</v>
      </c>
      <c r="AA10" s="73">
        <v>336</v>
      </c>
      <c r="AB10" s="74">
        <v>101</v>
      </c>
      <c r="AC10" s="75">
        <v>353</v>
      </c>
    </row>
    <row r="11" spans="1:32" s="76" customFormat="1" ht="11.1" customHeight="1">
      <c r="A11" s="72">
        <v>6</v>
      </c>
      <c r="B11" s="73">
        <v>53</v>
      </c>
      <c r="C11" s="73">
        <v>187</v>
      </c>
      <c r="D11" s="73">
        <v>60</v>
      </c>
      <c r="E11" s="73">
        <v>211</v>
      </c>
      <c r="F11" s="73">
        <v>64</v>
      </c>
      <c r="G11" s="73">
        <v>227</v>
      </c>
      <c r="H11" s="73">
        <v>76</v>
      </c>
      <c r="I11" s="73">
        <v>266</v>
      </c>
      <c r="J11" s="73">
        <v>80</v>
      </c>
      <c r="K11" s="73">
        <v>277</v>
      </c>
      <c r="L11" s="73">
        <v>83</v>
      </c>
      <c r="M11" s="73">
        <v>290</v>
      </c>
      <c r="N11" s="73">
        <v>86</v>
      </c>
      <c r="O11" s="73">
        <v>300</v>
      </c>
      <c r="P11" s="73">
        <v>92</v>
      </c>
      <c r="Q11" s="73">
        <v>320</v>
      </c>
      <c r="R11" s="73">
        <v>96</v>
      </c>
      <c r="S11" s="73">
        <v>336</v>
      </c>
      <c r="T11" s="73">
        <v>100</v>
      </c>
      <c r="U11" s="73">
        <v>353</v>
      </c>
      <c r="V11" s="73">
        <v>106</v>
      </c>
      <c r="W11" s="73">
        <v>370</v>
      </c>
      <c r="X11" s="73">
        <v>111</v>
      </c>
      <c r="Y11" s="73">
        <v>388</v>
      </c>
      <c r="Z11" s="73">
        <v>116</v>
      </c>
      <c r="AA11" s="73">
        <v>404</v>
      </c>
      <c r="AB11" s="74">
        <v>121</v>
      </c>
      <c r="AC11" s="75">
        <v>424</v>
      </c>
    </row>
    <row r="12" spans="1:32" s="76" customFormat="1" ht="11.1" customHeight="1">
      <c r="A12" s="72">
        <v>7</v>
      </c>
      <c r="B12" s="73">
        <v>62</v>
      </c>
      <c r="C12" s="73">
        <v>217</v>
      </c>
      <c r="D12" s="73">
        <v>70</v>
      </c>
      <c r="E12" s="73">
        <v>245</v>
      </c>
      <c r="F12" s="73">
        <v>75</v>
      </c>
      <c r="G12" s="73">
        <v>265</v>
      </c>
      <c r="H12" s="73">
        <v>88</v>
      </c>
      <c r="I12" s="73">
        <v>311</v>
      </c>
      <c r="J12" s="73">
        <v>93</v>
      </c>
      <c r="K12" s="73">
        <v>323</v>
      </c>
      <c r="L12" s="73">
        <v>97</v>
      </c>
      <c r="M12" s="73">
        <v>338</v>
      </c>
      <c r="N12" s="73">
        <v>100</v>
      </c>
      <c r="O12" s="73">
        <v>350</v>
      </c>
      <c r="P12" s="73">
        <v>107</v>
      </c>
      <c r="Q12" s="73">
        <v>373</v>
      </c>
      <c r="R12" s="73">
        <v>112</v>
      </c>
      <c r="S12" s="73">
        <v>392</v>
      </c>
      <c r="T12" s="73">
        <v>118</v>
      </c>
      <c r="U12" s="73">
        <v>411</v>
      </c>
      <c r="V12" s="73">
        <v>123</v>
      </c>
      <c r="W12" s="73">
        <v>431</v>
      </c>
      <c r="X12" s="73">
        <v>130</v>
      </c>
      <c r="Y12" s="73">
        <v>453</v>
      </c>
      <c r="Z12" s="73">
        <v>134</v>
      </c>
      <c r="AA12" s="73">
        <v>470</v>
      </c>
      <c r="AB12" s="74">
        <v>142</v>
      </c>
      <c r="AC12" s="75">
        <v>495</v>
      </c>
    </row>
    <row r="13" spans="1:32" s="76" customFormat="1" ht="11.1" customHeight="1">
      <c r="A13" s="72">
        <v>8</v>
      </c>
      <c r="B13" s="73">
        <v>71</v>
      </c>
      <c r="C13" s="73">
        <v>249</v>
      </c>
      <c r="D13" s="73">
        <v>81</v>
      </c>
      <c r="E13" s="73">
        <v>280</v>
      </c>
      <c r="F13" s="73">
        <v>86</v>
      </c>
      <c r="G13" s="73">
        <v>302</v>
      </c>
      <c r="H13" s="73">
        <v>101</v>
      </c>
      <c r="I13" s="73">
        <v>355</v>
      </c>
      <c r="J13" s="73">
        <v>106</v>
      </c>
      <c r="K13" s="73">
        <v>370</v>
      </c>
      <c r="L13" s="73">
        <v>110</v>
      </c>
      <c r="M13" s="73">
        <v>387</v>
      </c>
      <c r="N13" s="73">
        <v>115</v>
      </c>
      <c r="O13" s="73">
        <v>400</v>
      </c>
      <c r="P13" s="73">
        <v>122</v>
      </c>
      <c r="Q13" s="73">
        <v>427</v>
      </c>
      <c r="R13" s="73">
        <v>128</v>
      </c>
      <c r="S13" s="73">
        <v>448</v>
      </c>
      <c r="T13" s="73">
        <v>134</v>
      </c>
      <c r="U13" s="73">
        <v>470</v>
      </c>
      <c r="V13" s="73">
        <v>141</v>
      </c>
      <c r="W13" s="73">
        <v>493</v>
      </c>
      <c r="X13" s="73">
        <v>148</v>
      </c>
      <c r="Y13" s="73">
        <v>517</v>
      </c>
      <c r="Z13" s="73">
        <v>154</v>
      </c>
      <c r="AA13" s="73">
        <v>538</v>
      </c>
      <c r="AB13" s="74">
        <v>161</v>
      </c>
      <c r="AC13" s="75">
        <v>565</v>
      </c>
    </row>
    <row r="14" spans="1:32" s="76" customFormat="1" ht="11.1" customHeight="1">
      <c r="A14" s="72">
        <v>9</v>
      </c>
      <c r="B14" s="73">
        <v>80</v>
      </c>
      <c r="C14" s="73">
        <v>279</v>
      </c>
      <c r="D14" s="73">
        <v>91</v>
      </c>
      <c r="E14" s="73">
        <v>316</v>
      </c>
      <c r="F14" s="73">
        <v>97</v>
      </c>
      <c r="G14" s="73">
        <v>340</v>
      </c>
      <c r="H14" s="73">
        <v>115</v>
      </c>
      <c r="I14" s="73">
        <v>399</v>
      </c>
      <c r="J14" s="73">
        <v>119</v>
      </c>
      <c r="K14" s="73">
        <v>416</v>
      </c>
      <c r="L14" s="73">
        <v>124</v>
      </c>
      <c r="M14" s="73">
        <v>435</v>
      </c>
      <c r="N14" s="73">
        <v>129</v>
      </c>
      <c r="O14" s="73">
        <v>451</v>
      </c>
      <c r="P14" s="73">
        <v>137</v>
      </c>
      <c r="Q14" s="73">
        <v>480</v>
      </c>
      <c r="R14" s="73">
        <v>144</v>
      </c>
      <c r="S14" s="73">
        <v>504</v>
      </c>
      <c r="T14" s="73">
        <v>152</v>
      </c>
      <c r="U14" s="73">
        <v>529</v>
      </c>
      <c r="V14" s="73">
        <v>158</v>
      </c>
      <c r="W14" s="73">
        <v>554</v>
      </c>
      <c r="X14" s="73">
        <v>166</v>
      </c>
      <c r="Y14" s="73">
        <v>583</v>
      </c>
      <c r="Z14" s="73">
        <v>172</v>
      </c>
      <c r="AA14" s="73">
        <v>604</v>
      </c>
      <c r="AB14" s="74">
        <v>182</v>
      </c>
      <c r="AC14" s="75">
        <v>636</v>
      </c>
    </row>
    <row r="15" spans="1:32" s="76" customFormat="1" ht="11.1" customHeight="1">
      <c r="A15" s="72">
        <v>10</v>
      </c>
      <c r="B15" s="73">
        <v>88</v>
      </c>
      <c r="C15" s="73">
        <v>311</v>
      </c>
      <c r="D15" s="73">
        <v>100</v>
      </c>
      <c r="E15" s="73">
        <v>351</v>
      </c>
      <c r="F15" s="73">
        <v>108</v>
      </c>
      <c r="G15" s="73">
        <v>379</v>
      </c>
      <c r="H15" s="73">
        <v>127</v>
      </c>
      <c r="I15" s="73">
        <v>444</v>
      </c>
      <c r="J15" s="73">
        <v>132</v>
      </c>
      <c r="K15" s="73">
        <v>463</v>
      </c>
      <c r="L15" s="73">
        <v>139</v>
      </c>
      <c r="M15" s="73">
        <v>484</v>
      </c>
      <c r="N15" s="73">
        <v>143</v>
      </c>
      <c r="O15" s="73">
        <v>501</v>
      </c>
      <c r="P15" s="73">
        <v>153</v>
      </c>
      <c r="Q15" s="73">
        <v>533</v>
      </c>
      <c r="R15" s="73">
        <v>160</v>
      </c>
      <c r="S15" s="73">
        <v>561</v>
      </c>
      <c r="T15" s="73">
        <v>168</v>
      </c>
      <c r="U15" s="73">
        <v>588</v>
      </c>
      <c r="V15" s="73">
        <v>176</v>
      </c>
      <c r="W15" s="73">
        <v>616</v>
      </c>
      <c r="X15" s="73">
        <v>184</v>
      </c>
      <c r="Y15" s="73">
        <v>647</v>
      </c>
      <c r="Z15" s="73">
        <v>192</v>
      </c>
      <c r="AA15" s="73">
        <v>672</v>
      </c>
      <c r="AB15" s="74">
        <v>202</v>
      </c>
      <c r="AC15" s="75">
        <v>707</v>
      </c>
    </row>
    <row r="16" spans="1:32" s="76" customFormat="1" ht="11.1" customHeight="1">
      <c r="A16" s="72">
        <v>11</v>
      </c>
      <c r="B16" s="73">
        <v>98</v>
      </c>
      <c r="C16" s="73">
        <v>341</v>
      </c>
      <c r="D16" s="73">
        <v>110</v>
      </c>
      <c r="E16" s="73">
        <v>386</v>
      </c>
      <c r="F16" s="73">
        <v>119</v>
      </c>
      <c r="G16" s="73">
        <v>416</v>
      </c>
      <c r="H16" s="73">
        <v>140</v>
      </c>
      <c r="I16" s="73">
        <v>488</v>
      </c>
      <c r="J16" s="73">
        <v>145</v>
      </c>
      <c r="K16" s="73">
        <v>508</v>
      </c>
      <c r="L16" s="73">
        <v>152</v>
      </c>
      <c r="M16" s="73">
        <v>532</v>
      </c>
      <c r="N16" s="73">
        <v>157</v>
      </c>
      <c r="O16" s="73">
        <v>551</v>
      </c>
      <c r="P16" s="73">
        <v>168</v>
      </c>
      <c r="Q16" s="73">
        <v>587</v>
      </c>
      <c r="R16" s="73">
        <v>176</v>
      </c>
      <c r="S16" s="73">
        <v>616</v>
      </c>
      <c r="T16" s="73">
        <v>184</v>
      </c>
      <c r="U16" s="73">
        <v>647</v>
      </c>
      <c r="V16" s="73">
        <v>193</v>
      </c>
      <c r="W16" s="73">
        <v>677</v>
      </c>
      <c r="X16" s="73">
        <v>203</v>
      </c>
      <c r="Y16" s="73">
        <v>711</v>
      </c>
      <c r="Z16" s="73">
        <v>212</v>
      </c>
      <c r="AA16" s="73">
        <v>740</v>
      </c>
      <c r="AB16" s="74">
        <v>223</v>
      </c>
      <c r="AC16" s="75">
        <v>778</v>
      </c>
    </row>
    <row r="17" spans="1:29" s="76" customFormat="1" ht="11.1" customHeight="1">
      <c r="A17" s="72">
        <v>12</v>
      </c>
      <c r="B17" s="73">
        <v>107</v>
      </c>
      <c r="C17" s="73">
        <v>373</v>
      </c>
      <c r="D17" s="73">
        <v>120</v>
      </c>
      <c r="E17" s="73">
        <v>421</v>
      </c>
      <c r="F17" s="73">
        <v>130</v>
      </c>
      <c r="G17" s="73">
        <v>454</v>
      </c>
      <c r="H17" s="73">
        <v>152</v>
      </c>
      <c r="I17" s="73">
        <v>532</v>
      </c>
      <c r="J17" s="73">
        <v>158</v>
      </c>
      <c r="K17" s="73">
        <v>554</v>
      </c>
      <c r="L17" s="73">
        <v>166</v>
      </c>
      <c r="M17" s="73">
        <v>580</v>
      </c>
      <c r="N17" s="73">
        <v>171</v>
      </c>
      <c r="O17" s="73">
        <v>601</v>
      </c>
      <c r="P17" s="73">
        <v>183</v>
      </c>
      <c r="Q17" s="73">
        <v>640</v>
      </c>
      <c r="R17" s="73">
        <v>192</v>
      </c>
      <c r="S17" s="73">
        <v>672</v>
      </c>
      <c r="T17" s="73">
        <v>202</v>
      </c>
      <c r="U17" s="73">
        <v>706</v>
      </c>
      <c r="V17" s="73">
        <v>212</v>
      </c>
      <c r="W17" s="73">
        <v>740</v>
      </c>
      <c r="X17" s="73">
        <v>221</v>
      </c>
      <c r="Y17" s="73">
        <v>776</v>
      </c>
      <c r="Z17" s="73">
        <v>230</v>
      </c>
      <c r="AA17" s="73">
        <v>806</v>
      </c>
      <c r="AB17" s="74">
        <v>242</v>
      </c>
      <c r="AC17" s="75">
        <v>849</v>
      </c>
    </row>
    <row r="18" spans="1:29" s="76" customFormat="1" ht="11.1" customHeight="1">
      <c r="A18" s="72">
        <v>13</v>
      </c>
      <c r="B18" s="73">
        <v>116</v>
      </c>
      <c r="C18" s="73">
        <v>404</v>
      </c>
      <c r="D18" s="73">
        <v>131</v>
      </c>
      <c r="E18" s="73">
        <v>456</v>
      </c>
      <c r="F18" s="73">
        <v>141</v>
      </c>
      <c r="G18" s="73">
        <v>491</v>
      </c>
      <c r="H18" s="73">
        <v>165</v>
      </c>
      <c r="I18" s="73">
        <v>577</v>
      </c>
      <c r="J18" s="73">
        <v>171</v>
      </c>
      <c r="K18" s="73">
        <v>601</v>
      </c>
      <c r="L18" s="73">
        <v>180</v>
      </c>
      <c r="M18" s="73">
        <v>629</v>
      </c>
      <c r="N18" s="73">
        <v>185</v>
      </c>
      <c r="O18" s="73">
        <v>651</v>
      </c>
      <c r="P18" s="73">
        <v>199</v>
      </c>
      <c r="Q18" s="73">
        <v>694</v>
      </c>
      <c r="R18" s="73">
        <v>208</v>
      </c>
      <c r="S18" s="73">
        <v>729</v>
      </c>
      <c r="T18" s="73">
        <v>218</v>
      </c>
      <c r="U18" s="73">
        <v>765</v>
      </c>
      <c r="V18" s="73">
        <v>229</v>
      </c>
      <c r="W18" s="73">
        <v>801</v>
      </c>
      <c r="X18" s="73">
        <v>240</v>
      </c>
      <c r="Y18" s="73">
        <v>841</v>
      </c>
      <c r="Z18" s="73">
        <v>250</v>
      </c>
      <c r="AA18" s="73">
        <v>874</v>
      </c>
      <c r="AB18" s="74">
        <v>263</v>
      </c>
      <c r="AC18" s="75">
        <v>920</v>
      </c>
    </row>
    <row r="19" spans="1:29" s="76" customFormat="1" ht="11.1" customHeight="1">
      <c r="A19" s="72">
        <v>14</v>
      </c>
      <c r="B19" s="73">
        <v>124</v>
      </c>
      <c r="C19" s="73">
        <v>435</v>
      </c>
      <c r="D19" s="73">
        <v>141</v>
      </c>
      <c r="E19" s="73">
        <v>492</v>
      </c>
      <c r="F19" s="73">
        <v>152</v>
      </c>
      <c r="G19" s="73">
        <v>529</v>
      </c>
      <c r="H19" s="73">
        <v>178</v>
      </c>
      <c r="I19" s="73">
        <v>621</v>
      </c>
      <c r="J19" s="73">
        <v>184</v>
      </c>
      <c r="K19" s="73">
        <v>647</v>
      </c>
      <c r="L19" s="73">
        <v>193</v>
      </c>
      <c r="M19" s="73">
        <v>677</v>
      </c>
      <c r="N19" s="73">
        <v>201</v>
      </c>
      <c r="O19" s="73">
        <v>700</v>
      </c>
      <c r="P19" s="73">
        <v>214</v>
      </c>
      <c r="Q19" s="73">
        <v>746</v>
      </c>
      <c r="R19" s="73">
        <v>224</v>
      </c>
      <c r="S19" s="73">
        <v>784</v>
      </c>
      <c r="T19" s="73">
        <v>236</v>
      </c>
      <c r="U19" s="73">
        <v>824</v>
      </c>
      <c r="V19" s="73">
        <v>247</v>
      </c>
      <c r="W19" s="73">
        <v>863</v>
      </c>
      <c r="X19" s="73">
        <v>259</v>
      </c>
      <c r="Y19" s="73">
        <v>905</v>
      </c>
      <c r="Z19" s="73">
        <v>268</v>
      </c>
      <c r="AA19" s="73">
        <v>940</v>
      </c>
      <c r="AB19" s="74">
        <v>283</v>
      </c>
      <c r="AC19" s="75">
        <v>989</v>
      </c>
    </row>
    <row r="20" spans="1:29" s="76" customFormat="1" ht="11.1" customHeight="1">
      <c r="A20" s="72">
        <v>15</v>
      </c>
      <c r="B20" s="73">
        <v>133</v>
      </c>
      <c r="C20" s="73">
        <v>466</v>
      </c>
      <c r="D20" s="73">
        <v>151</v>
      </c>
      <c r="E20" s="73">
        <v>527</v>
      </c>
      <c r="F20" s="73">
        <v>163</v>
      </c>
      <c r="G20" s="73">
        <v>567</v>
      </c>
      <c r="H20" s="73">
        <v>190</v>
      </c>
      <c r="I20" s="73">
        <v>665</v>
      </c>
      <c r="J20" s="73">
        <v>199</v>
      </c>
      <c r="K20" s="73">
        <v>693</v>
      </c>
      <c r="L20" s="73">
        <v>207</v>
      </c>
      <c r="M20" s="73">
        <v>725</v>
      </c>
      <c r="N20" s="73">
        <v>215</v>
      </c>
      <c r="O20" s="73">
        <v>751</v>
      </c>
      <c r="P20" s="73">
        <v>229</v>
      </c>
      <c r="Q20" s="73">
        <v>800</v>
      </c>
      <c r="R20" s="73">
        <v>240</v>
      </c>
      <c r="S20" s="73">
        <v>840</v>
      </c>
      <c r="T20" s="73">
        <v>252</v>
      </c>
      <c r="U20" s="73">
        <v>883</v>
      </c>
      <c r="V20" s="73">
        <v>264</v>
      </c>
      <c r="W20" s="73">
        <v>924</v>
      </c>
      <c r="X20" s="73">
        <v>277</v>
      </c>
      <c r="Y20" s="73">
        <v>970</v>
      </c>
      <c r="Z20" s="73">
        <v>288</v>
      </c>
      <c r="AA20" s="73">
        <v>1008</v>
      </c>
      <c r="AB20" s="74">
        <v>303</v>
      </c>
      <c r="AC20" s="75">
        <v>1060</v>
      </c>
    </row>
    <row r="21" spans="1:29" s="76" customFormat="1" ht="11.1" customHeight="1">
      <c r="A21" s="72">
        <v>16</v>
      </c>
      <c r="B21" s="73">
        <v>142</v>
      </c>
      <c r="C21" s="73">
        <v>497</v>
      </c>
      <c r="D21" s="73">
        <v>160</v>
      </c>
      <c r="E21" s="73">
        <v>562</v>
      </c>
      <c r="F21" s="73">
        <v>172</v>
      </c>
      <c r="G21" s="73">
        <v>604</v>
      </c>
      <c r="H21" s="73">
        <v>203</v>
      </c>
      <c r="I21" s="73">
        <v>709</v>
      </c>
      <c r="J21" s="73">
        <v>212</v>
      </c>
      <c r="K21" s="73">
        <v>740</v>
      </c>
      <c r="L21" s="73">
        <v>221</v>
      </c>
      <c r="M21" s="73">
        <v>775</v>
      </c>
      <c r="N21" s="73">
        <v>229</v>
      </c>
      <c r="O21" s="73">
        <v>801</v>
      </c>
      <c r="P21" s="73">
        <v>243</v>
      </c>
      <c r="Q21" s="73">
        <v>853</v>
      </c>
      <c r="R21" s="73">
        <v>256</v>
      </c>
      <c r="S21" s="73">
        <v>897</v>
      </c>
      <c r="T21" s="73">
        <v>269</v>
      </c>
      <c r="U21" s="73">
        <v>941</v>
      </c>
      <c r="V21" s="73">
        <v>281</v>
      </c>
      <c r="W21" s="73">
        <v>985</v>
      </c>
      <c r="X21" s="73">
        <v>296</v>
      </c>
      <c r="Y21" s="73">
        <v>1035</v>
      </c>
      <c r="Z21" s="73">
        <v>308</v>
      </c>
      <c r="AA21" s="73">
        <v>1076</v>
      </c>
      <c r="AB21" s="74">
        <v>323</v>
      </c>
      <c r="AC21" s="75">
        <v>1131</v>
      </c>
    </row>
    <row r="22" spans="1:29" s="76" customFormat="1" ht="11.1" customHeight="1">
      <c r="A22" s="72">
        <v>17</v>
      </c>
      <c r="B22" s="73">
        <v>151</v>
      </c>
      <c r="C22" s="73">
        <v>528</v>
      </c>
      <c r="D22" s="73">
        <v>170</v>
      </c>
      <c r="E22" s="73">
        <v>597</v>
      </c>
      <c r="F22" s="73">
        <v>183</v>
      </c>
      <c r="G22" s="73">
        <v>643</v>
      </c>
      <c r="H22" s="73">
        <v>215</v>
      </c>
      <c r="I22" s="73">
        <v>754</v>
      </c>
      <c r="J22" s="73">
        <v>225</v>
      </c>
      <c r="K22" s="73">
        <v>785</v>
      </c>
      <c r="L22" s="73">
        <v>235</v>
      </c>
      <c r="M22" s="73">
        <v>823</v>
      </c>
      <c r="N22" s="73">
        <v>243</v>
      </c>
      <c r="O22" s="73">
        <v>851</v>
      </c>
      <c r="P22" s="73">
        <v>259</v>
      </c>
      <c r="Q22" s="73">
        <v>907</v>
      </c>
      <c r="R22" s="73">
        <v>272</v>
      </c>
      <c r="S22" s="73">
        <v>952</v>
      </c>
      <c r="T22" s="73">
        <v>286</v>
      </c>
      <c r="U22" s="73">
        <v>1000</v>
      </c>
      <c r="V22" s="73">
        <v>299</v>
      </c>
      <c r="W22" s="73">
        <v>1047</v>
      </c>
      <c r="X22" s="73">
        <v>314</v>
      </c>
      <c r="Y22" s="73">
        <v>1100</v>
      </c>
      <c r="Z22" s="73">
        <v>326</v>
      </c>
      <c r="AA22" s="73">
        <v>1142</v>
      </c>
      <c r="AB22" s="74">
        <v>344</v>
      </c>
      <c r="AC22" s="75">
        <v>1202</v>
      </c>
    </row>
    <row r="23" spans="1:29" s="76" customFormat="1" ht="11.1" customHeight="1">
      <c r="A23" s="72">
        <v>18</v>
      </c>
      <c r="B23" s="73">
        <v>160</v>
      </c>
      <c r="C23" s="73">
        <v>560</v>
      </c>
      <c r="D23" s="73">
        <v>181</v>
      </c>
      <c r="E23" s="73">
        <v>632</v>
      </c>
      <c r="F23" s="73">
        <v>194</v>
      </c>
      <c r="G23" s="73">
        <v>681</v>
      </c>
      <c r="H23" s="73">
        <v>228</v>
      </c>
      <c r="I23" s="73">
        <v>799</v>
      </c>
      <c r="J23" s="73">
        <v>238</v>
      </c>
      <c r="K23" s="73">
        <v>831</v>
      </c>
      <c r="L23" s="73">
        <v>249</v>
      </c>
      <c r="M23" s="73">
        <v>871</v>
      </c>
      <c r="N23" s="73">
        <v>257</v>
      </c>
      <c r="O23" s="73">
        <v>901</v>
      </c>
      <c r="P23" s="73">
        <v>274</v>
      </c>
      <c r="Q23" s="73">
        <v>960</v>
      </c>
      <c r="R23" s="73">
        <v>288</v>
      </c>
      <c r="S23" s="73">
        <v>1008</v>
      </c>
      <c r="T23" s="73">
        <v>302</v>
      </c>
      <c r="U23" s="73">
        <v>1059</v>
      </c>
      <c r="V23" s="73">
        <v>316</v>
      </c>
      <c r="W23" s="73">
        <v>1108</v>
      </c>
      <c r="X23" s="73">
        <v>333</v>
      </c>
      <c r="Y23" s="73">
        <v>1164</v>
      </c>
      <c r="Z23" s="73">
        <v>346</v>
      </c>
      <c r="AA23" s="73">
        <v>1210</v>
      </c>
      <c r="AB23" s="74">
        <v>363</v>
      </c>
      <c r="AC23" s="75">
        <v>1273</v>
      </c>
    </row>
    <row r="24" spans="1:29" s="76" customFormat="1" ht="11.1" customHeight="1">
      <c r="A24" s="72">
        <v>19</v>
      </c>
      <c r="B24" s="73">
        <v>169</v>
      </c>
      <c r="C24" s="73">
        <v>590</v>
      </c>
      <c r="D24" s="73">
        <v>191</v>
      </c>
      <c r="E24" s="73">
        <v>668</v>
      </c>
      <c r="F24" s="73">
        <v>205</v>
      </c>
      <c r="G24" s="73">
        <v>718</v>
      </c>
      <c r="H24" s="73">
        <v>241</v>
      </c>
      <c r="I24" s="73">
        <v>842</v>
      </c>
      <c r="J24" s="73">
        <v>251</v>
      </c>
      <c r="K24" s="73">
        <v>878</v>
      </c>
      <c r="L24" s="73">
        <v>263</v>
      </c>
      <c r="M24" s="73">
        <v>920</v>
      </c>
      <c r="N24" s="73">
        <v>272</v>
      </c>
      <c r="O24" s="73">
        <v>951</v>
      </c>
      <c r="P24" s="73">
        <v>289</v>
      </c>
      <c r="Q24" s="73">
        <v>1013</v>
      </c>
      <c r="R24" s="73">
        <v>304</v>
      </c>
      <c r="S24" s="73">
        <v>1065</v>
      </c>
      <c r="T24" s="73">
        <v>320</v>
      </c>
      <c r="U24" s="73">
        <v>1118</v>
      </c>
      <c r="V24" s="73">
        <v>335</v>
      </c>
      <c r="W24" s="73">
        <v>1171</v>
      </c>
      <c r="X24" s="73">
        <v>351</v>
      </c>
      <c r="Y24" s="73">
        <v>1229</v>
      </c>
      <c r="Z24" s="73">
        <v>364</v>
      </c>
      <c r="AA24" s="73">
        <v>1276</v>
      </c>
      <c r="AB24" s="74">
        <v>384</v>
      </c>
      <c r="AC24" s="75">
        <v>1343</v>
      </c>
    </row>
    <row r="25" spans="1:29" s="76" customFormat="1" ht="11.1" customHeight="1">
      <c r="A25" s="72">
        <v>20</v>
      </c>
      <c r="B25" s="73">
        <v>178</v>
      </c>
      <c r="C25" s="73">
        <v>622</v>
      </c>
      <c r="D25" s="73">
        <v>201</v>
      </c>
      <c r="E25" s="73">
        <v>703</v>
      </c>
      <c r="F25" s="73">
        <v>216</v>
      </c>
      <c r="G25" s="73">
        <v>756</v>
      </c>
      <c r="H25" s="73">
        <v>253</v>
      </c>
      <c r="I25" s="73">
        <v>887</v>
      </c>
      <c r="J25" s="73">
        <v>264</v>
      </c>
      <c r="K25" s="73">
        <v>924</v>
      </c>
      <c r="L25" s="73">
        <v>276</v>
      </c>
      <c r="M25" s="73">
        <v>968</v>
      </c>
      <c r="N25" s="73">
        <v>286</v>
      </c>
      <c r="O25" s="73">
        <v>1001</v>
      </c>
      <c r="P25" s="73">
        <v>304</v>
      </c>
      <c r="Q25" s="73">
        <v>1067</v>
      </c>
      <c r="R25" s="73">
        <v>320</v>
      </c>
      <c r="S25" s="73">
        <v>1120</v>
      </c>
      <c r="T25" s="73">
        <v>336</v>
      </c>
      <c r="U25" s="73">
        <v>1176</v>
      </c>
      <c r="V25" s="73">
        <v>352</v>
      </c>
      <c r="W25" s="73">
        <v>1232</v>
      </c>
      <c r="X25" s="73">
        <v>370</v>
      </c>
      <c r="Y25" s="73">
        <v>1294</v>
      </c>
      <c r="Z25" s="73">
        <v>384</v>
      </c>
      <c r="AA25" s="73">
        <v>1344</v>
      </c>
      <c r="AB25" s="74">
        <v>404</v>
      </c>
      <c r="AC25" s="75">
        <v>1414</v>
      </c>
    </row>
    <row r="26" spans="1:29" s="76" customFormat="1" ht="11.1" customHeight="1">
      <c r="A26" s="72">
        <v>21</v>
      </c>
      <c r="B26" s="73">
        <v>187</v>
      </c>
      <c r="C26" s="73">
        <v>652</v>
      </c>
      <c r="D26" s="73">
        <v>211</v>
      </c>
      <c r="E26" s="73">
        <v>737</v>
      </c>
      <c r="F26" s="73">
        <v>227</v>
      </c>
      <c r="G26" s="73">
        <v>794</v>
      </c>
      <c r="H26" s="73">
        <v>266</v>
      </c>
      <c r="I26" s="73">
        <v>932</v>
      </c>
      <c r="J26" s="73">
        <v>277</v>
      </c>
      <c r="K26" s="73">
        <v>970</v>
      </c>
      <c r="L26" s="73">
        <v>290</v>
      </c>
      <c r="M26" s="73">
        <v>1016</v>
      </c>
      <c r="N26" s="73">
        <v>300</v>
      </c>
      <c r="O26" s="73">
        <v>1052</v>
      </c>
      <c r="P26" s="73">
        <v>320</v>
      </c>
      <c r="Q26" s="73">
        <v>1120</v>
      </c>
      <c r="R26" s="73">
        <v>336</v>
      </c>
      <c r="S26" s="73">
        <v>1176</v>
      </c>
      <c r="T26" s="73">
        <v>353</v>
      </c>
      <c r="U26" s="73">
        <v>1235</v>
      </c>
      <c r="V26" s="73">
        <v>370</v>
      </c>
      <c r="W26" s="73">
        <v>1294</v>
      </c>
      <c r="X26" s="73">
        <v>388</v>
      </c>
      <c r="Y26" s="73">
        <v>1358</v>
      </c>
      <c r="Z26" s="73">
        <v>404</v>
      </c>
      <c r="AA26" s="73">
        <v>1412</v>
      </c>
      <c r="AB26" s="74">
        <v>424</v>
      </c>
      <c r="AC26" s="75">
        <v>1485</v>
      </c>
    </row>
    <row r="27" spans="1:29" s="76" customFormat="1" ht="11.1" customHeight="1">
      <c r="A27" s="72">
        <v>22</v>
      </c>
      <c r="B27" s="73">
        <v>195</v>
      </c>
      <c r="C27" s="73">
        <v>684</v>
      </c>
      <c r="D27" s="73">
        <v>220</v>
      </c>
      <c r="E27" s="73">
        <v>772</v>
      </c>
      <c r="F27" s="73">
        <v>238</v>
      </c>
      <c r="G27" s="73">
        <v>831</v>
      </c>
      <c r="H27" s="73">
        <v>279</v>
      </c>
      <c r="I27" s="73">
        <v>975</v>
      </c>
      <c r="J27" s="73">
        <v>290</v>
      </c>
      <c r="K27" s="73">
        <v>1017</v>
      </c>
      <c r="L27" s="73">
        <v>304</v>
      </c>
      <c r="M27" s="73">
        <v>1065</v>
      </c>
      <c r="N27" s="73">
        <v>314</v>
      </c>
      <c r="O27" s="73">
        <v>1102</v>
      </c>
      <c r="P27" s="73">
        <v>335</v>
      </c>
      <c r="Q27" s="73">
        <v>1174</v>
      </c>
      <c r="R27" s="73">
        <v>352</v>
      </c>
      <c r="S27" s="73">
        <v>1233</v>
      </c>
      <c r="T27" s="73">
        <v>370</v>
      </c>
      <c r="U27" s="73">
        <v>1294</v>
      </c>
      <c r="V27" s="73">
        <v>387</v>
      </c>
      <c r="W27" s="73">
        <v>1355</v>
      </c>
      <c r="X27" s="73">
        <v>407</v>
      </c>
      <c r="Y27" s="73">
        <v>1423</v>
      </c>
      <c r="Z27" s="73">
        <v>422</v>
      </c>
      <c r="AA27" s="73">
        <v>1478</v>
      </c>
      <c r="AB27" s="74">
        <v>444</v>
      </c>
      <c r="AC27" s="75">
        <v>1556</v>
      </c>
    </row>
    <row r="28" spans="1:29" s="76" customFormat="1" ht="11.1" customHeight="1">
      <c r="A28" s="72">
        <v>23</v>
      </c>
      <c r="B28" s="73">
        <v>204</v>
      </c>
      <c r="C28" s="73">
        <v>715</v>
      </c>
      <c r="D28" s="73">
        <v>231</v>
      </c>
      <c r="E28" s="73">
        <v>807</v>
      </c>
      <c r="F28" s="73">
        <v>249</v>
      </c>
      <c r="G28" s="73">
        <v>869</v>
      </c>
      <c r="H28" s="73">
        <v>291</v>
      </c>
      <c r="I28" s="73">
        <v>1020</v>
      </c>
      <c r="J28" s="73">
        <v>303</v>
      </c>
      <c r="K28" s="73">
        <v>1063</v>
      </c>
      <c r="L28" s="73">
        <v>317</v>
      </c>
      <c r="M28" s="73">
        <v>1113</v>
      </c>
      <c r="N28" s="73">
        <v>329</v>
      </c>
      <c r="O28" s="73">
        <v>1152</v>
      </c>
      <c r="P28" s="73">
        <v>350</v>
      </c>
      <c r="Q28" s="73">
        <v>1226</v>
      </c>
      <c r="R28" s="73">
        <v>368</v>
      </c>
      <c r="S28" s="73">
        <v>1288</v>
      </c>
      <c r="T28" s="73">
        <v>386</v>
      </c>
      <c r="U28" s="73">
        <v>1353</v>
      </c>
      <c r="V28" s="73">
        <v>405</v>
      </c>
      <c r="W28" s="73">
        <v>1417</v>
      </c>
      <c r="X28" s="73">
        <v>425</v>
      </c>
      <c r="Y28" s="73">
        <v>1488</v>
      </c>
      <c r="Z28" s="73">
        <v>442</v>
      </c>
      <c r="AA28" s="73">
        <v>1546</v>
      </c>
      <c r="AB28" s="74">
        <v>465</v>
      </c>
      <c r="AC28" s="75">
        <v>1627</v>
      </c>
    </row>
    <row r="29" spans="1:29" s="76" customFormat="1" ht="11.1" customHeight="1">
      <c r="A29" s="72">
        <v>24</v>
      </c>
      <c r="B29" s="73">
        <v>213</v>
      </c>
      <c r="C29" s="73">
        <v>746</v>
      </c>
      <c r="D29" s="73">
        <v>241</v>
      </c>
      <c r="E29" s="73">
        <v>842</v>
      </c>
      <c r="F29" s="73">
        <v>260</v>
      </c>
      <c r="G29" s="73">
        <v>908</v>
      </c>
      <c r="H29" s="73">
        <v>304</v>
      </c>
      <c r="I29" s="73">
        <v>1065</v>
      </c>
      <c r="J29" s="73">
        <v>316</v>
      </c>
      <c r="K29" s="73">
        <v>1108</v>
      </c>
      <c r="L29" s="73">
        <v>332</v>
      </c>
      <c r="M29" s="73">
        <v>1161</v>
      </c>
      <c r="N29" s="73">
        <v>344</v>
      </c>
      <c r="O29" s="73">
        <v>1201</v>
      </c>
      <c r="P29" s="73">
        <v>365</v>
      </c>
      <c r="Q29" s="73">
        <v>1280</v>
      </c>
      <c r="R29" s="73">
        <v>384</v>
      </c>
      <c r="S29" s="73">
        <v>1344</v>
      </c>
      <c r="T29" s="73">
        <v>404</v>
      </c>
      <c r="U29" s="73">
        <v>1412</v>
      </c>
      <c r="V29" s="73">
        <v>422</v>
      </c>
      <c r="W29" s="73">
        <v>1478</v>
      </c>
      <c r="X29" s="73">
        <v>444</v>
      </c>
      <c r="Y29" s="73">
        <v>1552</v>
      </c>
      <c r="Z29" s="73">
        <v>460</v>
      </c>
      <c r="AA29" s="73">
        <v>1612</v>
      </c>
      <c r="AB29" s="74">
        <v>484</v>
      </c>
      <c r="AC29" s="75">
        <v>1696</v>
      </c>
    </row>
    <row r="30" spans="1:29" s="76" customFormat="1" ht="11.1" customHeight="1">
      <c r="A30" s="72">
        <v>25</v>
      </c>
      <c r="B30" s="73">
        <v>223</v>
      </c>
      <c r="C30" s="73">
        <v>777</v>
      </c>
      <c r="D30" s="73">
        <v>251</v>
      </c>
      <c r="E30" s="73">
        <v>878</v>
      </c>
      <c r="F30" s="73">
        <v>271</v>
      </c>
      <c r="G30" s="73">
        <v>945</v>
      </c>
      <c r="H30" s="73">
        <v>316</v>
      </c>
      <c r="I30" s="73">
        <v>1108</v>
      </c>
      <c r="J30" s="73">
        <v>331</v>
      </c>
      <c r="K30" s="73">
        <v>1155</v>
      </c>
      <c r="L30" s="73">
        <v>346</v>
      </c>
      <c r="M30" s="73">
        <v>1210</v>
      </c>
      <c r="N30" s="73">
        <v>358</v>
      </c>
      <c r="O30" s="73">
        <v>1251</v>
      </c>
      <c r="P30" s="73">
        <v>381</v>
      </c>
      <c r="Q30" s="73">
        <v>1333</v>
      </c>
      <c r="R30" s="73">
        <v>400</v>
      </c>
      <c r="S30" s="73">
        <v>1401</v>
      </c>
      <c r="T30" s="73">
        <v>420</v>
      </c>
      <c r="U30" s="73">
        <v>1471</v>
      </c>
      <c r="V30" s="73">
        <v>440</v>
      </c>
      <c r="W30" s="73">
        <v>1540</v>
      </c>
      <c r="X30" s="73">
        <v>463</v>
      </c>
      <c r="Y30" s="73">
        <v>1617</v>
      </c>
      <c r="Z30" s="73">
        <v>480</v>
      </c>
      <c r="AA30" s="73">
        <v>1680</v>
      </c>
      <c r="AB30" s="74">
        <v>505</v>
      </c>
      <c r="AC30" s="75">
        <v>1767</v>
      </c>
    </row>
    <row r="31" spans="1:29" s="76" customFormat="1" ht="11.1" customHeight="1">
      <c r="A31" s="72">
        <v>26</v>
      </c>
      <c r="B31" s="73">
        <v>231</v>
      </c>
      <c r="C31" s="73">
        <v>808</v>
      </c>
      <c r="D31" s="73">
        <v>261</v>
      </c>
      <c r="E31" s="73">
        <v>913</v>
      </c>
      <c r="F31" s="73">
        <v>280</v>
      </c>
      <c r="G31" s="73">
        <v>983</v>
      </c>
      <c r="H31" s="73">
        <v>329</v>
      </c>
      <c r="I31" s="73">
        <v>1153</v>
      </c>
      <c r="J31" s="73">
        <v>344</v>
      </c>
      <c r="K31" s="73">
        <v>1201</v>
      </c>
      <c r="L31" s="73">
        <v>359</v>
      </c>
      <c r="M31" s="73">
        <v>1258</v>
      </c>
      <c r="N31" s="73">
        <v>372</v>
      </c>
      <c r="O31" s="73">
        <v>1301</v>
      </c>
      <c r="P31" s="73">
        <v>396</v>
      </c>
      <c r="Q31" s="73">
        <v>1387</v>
      </c>
      <c r="R31" s="73">
        <v>416</v>
      </c>
      <c r="S31" s="73">
        <v>1456</v>
      </c>
      <c r="T31" s="73">
        <v>437</v>
      </c>
      <c r="U31" s="73">
        <v>1529</v>
      </c>
      <c r="V31" s="73">
        <v>457</v>
      </c>
      <c r="W31" s="73">
        <v>1601</v>
      </c>
      <c r="X31" s="73">
        <v>480</v>
      </c>
      <c r="Y31" s="73">
        <v>1682</v>
      </c>
      <c r="Z31" s="73">
        <v>500</v>
      </c>
      <c r="AA31" s="73">
        <v>1748</v>
      </c>
      <c r="AB31" s="74">
        <v>525</v>
      </c>
      <c r="AC31" s="75">
        <v>1838</v>
      </c>
    </row>
    <row r="32" spans="1:29" s="76" customFormat="1" ht="11.1" customHeight="1">
      <c r="A32" s="72">
        <v>27</v>
      </c>
      <c r="B32" s="73">
        <v>240</v>
      </c>
      <c r="C32" s="73">
        <v>839</v>
      </c>
      <c r="D32" s="73">
        <v>271</v>
      </c>
      <c r="E32" s="73">
        <v>948</v>
      </c>
      <c r="F32" s="73">
        <v>291</v>
      </c>
      <c r="G32" s="73">
        <v>1021</v>
      </c>
      <c r="H32" s="73">
        <v>343</v>
      </c>
      <c r="I32" s="73">
        <v>1198</v>
      </c>
      <c r="J32" s="73">
        <v>357</v>
      </c>
      <c r="K32" s="73">
        <v>1247</v>
      </c>
      <c r="L32" s="73">
        <v>373</v>
      </c>
      <c r="M32" s="73">
        <v>1307</v>
      </c>
      <c r="N32" s="73">
        <v>386</v>
      </c>
      <c r="O32" s="73">
        <v>1352</v>
      </c>
      <c r="P32" s="73">
        <v>411</v>
      </c>
      <c r="Q32" s="73">
        <v>1440</v>
      </c>
      <c r="R32" s="73">
        <v>432</v>
      </c>
      <c r="S32" s="73">
        <v>1513</v>
      </c>
      <c r="T32" s="73">
        <v>454</v>
      </c>
      <c r="U32" s="73">
        <v>1588</v>
      </c>
      <c r="V32" s="73">
        <v>476</v>
      </c>
      <c r="W32" s="73">
        <v>1664</v>
      </c>
      <c r="X32" s="73">
        <v>499</v>
      </c>
      <c r="Y32" s="73">
        <v>1747</v>
      </c>
      <c r="Z32" s="73">
        <v>518</v>
      </c>
      <c r="AA32" s="73">
        <v>1814</v>
      </c>
      <c r="AB32" s="74">
        <v>545</v>
      </c>
      <c r="AC32" s="75">
        <v>1909</v>
      </c>
    </row>
    <row r="33" spans="1:29" s="76" customFormat="1" ht="11.1" customHeight="1">
      <c r="A33" s="72">
        <v>28</v>
      </c>
      <c r="B33" s="73">
        <v>249</v>
      </c>
      <c r="C33" s="73">
        <v>871</v>
      </c>
      <c r="D33" s="73">
        <v>280</v>
      </c>
      <c r="E33" s="73">
        <v>983</v>
      </c>
      <c r="F33" s="73">
        <v>302</v>
      </c>
      <c r="G33" s="73">
        <v>1058</v>
      </c>
      <c r="H33" s="73">
        <v>355</v>
      </c>
      <c r="I33" s="73">
        <v>1241</v>
      </c>
      <c r="J33" s="73">
        <v>370</v>
      </c>
      <c r="K33" s="73">
        <v>1294</v>
      </c>
      <c r="L33" s="73">
        <v>387</v>
      </c>
      <c r="M33" s="73">
        <v>1355</v>
      </c>
      <c r="N33" s="73">
        <v>400</v>
      </c>
      <c r="O33" s="73">
        <v>1402</v>
      </c>
      <c r="P33" s="73">
        <v>427</v>
      </c>
      <c r="Q33" s="73">
        <v>1493</v>
      </c>
      <c r="R33" s="73">
        <v>448</v>
      </c>
      <c r="S33" s="73">
        <v>1569</v>
      </c>
      <c r="T33" s="73">
        <v>470</v>
      </c>
      <c r="U33" s="73">
        <v>1647</v>
      </c>
      <c r="V33" s="73">
        <v>493</v>
      </c>
      <c r="W33" s="73">
        <v>1725</v>
      </c>
      <c r="X33" s="73">
        <v>517</v>
      </c>
      <c r="Y33" s="73">
        <v>1811</v>
      </c>
      <c r="Z33" s="73">
        <v>538</v>
      </c>
      <c r="AA33" s="73">
        <v>1882</v>
      </c>
      <c r="AB33" s="74">
        <v>565</v>
      </c>
      <c r="AC33" s="75">
        <v>1980</v>
      </c>
    </row>
    <row r="34" spans="1:29" s="76" customFormat="1" ht="11.1" customHeight="1">
      <c r="A34" s="72">
        <v>29</v>
      </c>
      <c r="B34" s="73">
        <v>257</v>
      </c>
      <c r="C34" s="73">
        <v>901</v>
      </c>
      <c r="D34" s="73">
        <v>291</v>
      </c>
      <c r="E34" s="73">
        <v>1018</v>
      </c>
      <c r="F34" s="73">
        <v>313</v>
      </c>
      <c r="G34" s="73">
        <v>1096</v>
      </c>
      <c r="H34" s="73">
        <v>368</v>
      </c>
      <c r="I34" s="73">
        <v>1286</v>
      </c>
      <c r="J34" s="73">
        <v>383</v>
      </c>
      <c r="K34" s="73">
        <v>1340</v>
      </c>
      <c r="L34" s="73">
        <v>400</v>
      </c>
      <c r="M34" s="73">
        <v>1403</v>
      </c>
      <c r="N34" s="73">
        <v>415</v>
      </c>
      <c r="O34" s="73">
        <v>1452</v>
      </c>
      <c r="P34" s="73">
        <v>442</v>
      </c>
      <c r="Q34" s="73">
        <v>1547</v>
      </c>
      <c r="R34" s="73">
        <v>465</v>
      </c>
      <c r="S34" s="73">
        <v>1624</v>
      </c>
      <c r="T34" s="73">
        <v>488</v>
      </c>
      <c r="U34" s="73">
        <v>1706</v>
      </c>
      <c r="V34" s="73">
        <v>511</v>
      </c>
      <c r="W34" s="73">
        <v>1787</v>
      </c>
      <c r="X34" s="73">
        <v>536</v>
      </c>
      <c r="Y34" s="73">
        <v>1875</v>
      </c>
      <c r="Z34" s="73">
        <v>556</v>
      </c>
      <c r="AA34" s="73">
        <v>1948</v>
      </c>
      <c r="AB34" s="74">
        <v>586</v>
      </c>
      <c r="AC34" s="75">
        <v>2050</v>
      </c>
    </row>
    <row r="35" spans="1:29" s="76" customFormat="1" ht="11.1" customHeight="1" thickBot="1">
      <c r="A35" s="81">
        <v>30</v>
      </c>
      <c r="B35" s="77">
        <v>266</v>
      </c>
      <c r="C35" s="77">
        <v>933</v>
      </c>
      <c r="D35" s="77">
        <v>301</v>
      </c>
      <c r="E35" s="77">
        <v>1054</v>
      </c>
      <c r="F35" s="77">
        <v>324</v>
      </c>
      <c r="G35" s="77">
        <v>1135</v>
      </c>
      <c r="H35" s="77">
        <v>380</v>
      </c>
      <c r="I35" s="77">
        <v>1331</v>
      </c>
      <c r="J35" s="77">
        <v>396</v>
      </c>
      <c r="K35" s="77">
        <v>1387</v>
      </c>
      <c r="L35" s="77">
        <v>415</v>
      </c>
      <c r="M35" s="77">
        <v>1452</v>
      </c>
      <c r="N35" s="77">
        <v>429</v>
      </c>
      <c r="O35" s="77">
        <v>1502</v>
      </c>
      <c r="P35" s="77">
        <v>457</v>
      </c>
      <c r="Q35" s="77">
        <v>1600</v>
      </c>
      <c r="R35" s="77">
        <v>480</v>
      </c>
      <c r="S35" s="77">
        <v>1681</v>
      </c>
      <c r="T35" s="77">
        <v>504</v>
      </c>
      <c r="U35" s="77">
        <v>1765</v>
      </c>
      <c r="V35" s="77">
        <v>528</v>
      </c>
      <c r="W35" s="77">
        <v>1848</v>
      </c>
      <c r="X35" s="77">
        <v>554</v>
      </c>
      <c r="Y35" s="77">
        <v>1941</v>
      </c>
      <c r="Z35" s="77">
        <v>576</v>
      </c>
      <c r="AA35" s="77">
        <v>2016</v>
      </c>
      <c r="AB35" s="77">
        <v>607</v>
      </c>
      <c r="AC35" s="78">
        <v>2121</v>
      </c>
    </row>
    <row r="36" spans="1:29" ht="3.15" customHeight="1" thickBot="1">
      <c r="A36" s="477"/>
      <c r="B36" s="478"/>
      <c r="C36" s="478"/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  <c r="R36" s="478"/>
      <c r="S36" s="478"/>
      <c r="T36" s="478"/>
      <c r="U36" s="478"/>
      <c r="V36" s="478"/>
      <c r="W36" s="478"/>
      <c r="X36" s="478"/>
      <c r="Y36" s="478"/>
      <c r="Z36" s="478"/>
      <c r="AA36" s="479"/>
      <c r="AB36" s="79"/>
      <c r="AC36" s="79"/>
    </row>
    <row r="37" spans="1:29" ht="12.15" customHeight="1">
      <c r="A37" s="489"/>
      <c r="B37" s="483" t="s">
        <v>176</v>
      </c>
      <c r="C37" s="484"/>
      <c r="D37" s="483" t="s">
        <v>141</v>
      </c>
      <c r="E37" s="484"/>
      <c r="F37" s="483" t="s">
        <v>155</v>
      </c>
      <c r="G37" s="484"/>
      <c r="H37" s="483" t="s">
        <v>156</v>
      </c>
      <c r="I37" s="484"/>
      <c r="J37" s="483" t="s">
        <v>157</v>
      </c>
      <c r="K37" s="484"/>
      <c r="L37" s="483" t="s">
        <v>158</v>
      </c>
      <c r="M37" s="484"/>
      <c r="N37" s="483" t="s">
        <v>159</v>
      </c>
      <c r="O37" s="484"/>
      <c r="P37" s="483" t="s">
        <v>160</v>
      </c>
      <c r="Q37" s="484"/>
      <c r="R37" s="483" t="s">
        <v>161</v>
      </c>
      <c r="S37" s="484"/>
      <c r="T37" s="483" t="s">
        <v>162</v>
      </c>
      <c r="U37" s="484"/>
      <c r="V37" s="483" t="s">
        <v>163</v>
      </c>
      <c r="W37" s="484"/>
      <c r="X37" s="483" t="s">
        <v>164</v>
      </c>
      <c r="Y37" s="484"/>
      <c r="Z37" s="483" t="s">
        <v>165</v>
      </c>
      <c r="AA37" s="484"/>
      <c r="AB37" s="481"/>
      <c r="AC37" s="482"/>
    </row>
    <row r="38" spans="1:29" ht="12.15" customHeight="1">
      <c r="A38" s="490"/>
      <c r="B38" s="470">
        <v>26400</v>
      </c>
      <c r="C38" s="470"/>
      <c r="D38" s="472">
        <v>27600</v>
      </c>
      <c r="E38" s="480"/>
      <c r="F38" s="472">
        <v>28800</v>
      </c>
      <c r="G38" s="480"/>
      <c r="H38" s="472">
        <v>30300</v>
      </c>
      <c r="I38" s="480"/>
      <c r="J38" s="472">
        <v>31800</v>
      </c>
      <c r="K38" s="480"/>
      <c r="L38" s="472">
        <v>33300</v>
      </c>
      <c r="M38" s="480"/>
      <c r="N38" s="472">
        <v>34800</v>
      </c>
      <c r="O38" s="480"/>
      <c r="P38" s="472">
        <v>36300</v>
      </c>
      <c r="Q38" s="480"/>
      <c r="R38" s="472">
        <v>38200</v>
      </c>
      <c r="S38" s="480"/>
      <c r="T38" s="472">
        <v>40100</v>
      </c>
      <c r="U38" s="480"/>
      <c r="V38" s="472">
        <v>42000</v>
      </c>
      <c r="W38" s="480"/>
      <c r="X38" s="472">
        <v>43900</v>
      </c>
      <c r="Y38" s="480"/>
      <c r="Z38" s="472">
        <v>45800</v>
      </c>
      <c r="AA38" s="480"/>
      <c r="AB38" s="485"/>
      <c r="AC38" s="486"/>
    </row>
    <row r="39" spans="1:29" ht="12.15" customHeight="1">
      <c r="A39" s="491"/>
      <c r="B39" s="80" t="s">
        <v>99</v>
      </c>
      <c r="C39" s="80" t="s">
        <v>53</v>
      </c>
      <c r="D39" s="80" t="s">
        <v>99</v>
      </c>
      <c r="E39" s="80" t="s">
        <v>53</v>
      </c>
      <c r="F39" s="80" t="s">
        <v>99</v>
      </c>
      <c r="G39" s="80" t="s">
        <v>53</v>
      </c>
      <c r="H39" s="80" t="s">
        <v>99</v>
      </c>
      <c r="I39" s="80" t="s">
        <v>53</v>
      </c>
      <c r="J39" s="80" t="s">
        <v>99</v>
      </c>
      <c r="K39" s="80" t="s">
        <v>53</v>
      </c>
      <c r="L39" s="80" t="s">
        <v>99</v>
      </c>
      <c r="M39" s="80" t="s">
        <v>53</v>
      </c>
      <c r="N39" s="80" t="s">
        <v>99</v>
      </c>
      <c r="O39" s="80" t="s">
        <v>53</v>
      </c>
      <c r="P39" s="80" t="s">
        <v>99</v>
      </c>
      <c r="Q39" s="80" t="s">
        <v>53</v>
      </c>
      <c r="R39" s="80" t="s">
        <v>99</v>
      </c>
      <c r="S39" s="80" t="s">
        <v>53</v>
      </c>
      <c r="T39" s="80" t="s">
        <v>99</v>
      </c>
      <c r="U39" s="80" t="s">
        <v>53</v>
      </c>
      <c r="V39" s="80" t="s">
        <v>99</v>
      </c>
      <c r="W39" s="80" t="s">
        <v>53</v>
      </c>
      <c r="X39" s="80" t="s">
        <v>99</v>
      </c>
      <c r="Y39" s="80" t="s">
        <v>53</v>
      </c>
      <c r="Z39" s="80" t="s">
        <v>99</v>
      </c>
      <c r="AA39" s="80" t="s">
        <v>53</v>
      </c>
      <c r="AB39" s="70" t="s">
        <v>99</v>
      </c>
      <c r="AC39" s="71" t="s">
        <v>53</v>
      </c>
    </row>
    <row r="40" spans="1:29" s="76" customFormat="1" ht="11.1" customHeight="1">
      <c r="A40" s="72">
        <v>1</v>
      </c>
      <c r="B40" s="73">
        <v>21</v>
      </c>
      <c r="C40" s="73">
        <v>74</v>
      </c>
      <c r="D40" s="73">
        <v>22</v>
      </c>
      <c r="E40" s="73">
        <v>77</v>
      </c>
      <c r="F40" s="73">
        <v>23</v>
      </c>
      <c r="G40" s="73">
        <v>81</v>
      </c>
      <c r="H40" s="73">
        <v>24</v>
      </c>
      <c r="I40" s="73">
        <v>85</v>
      </c>
      <c r="J40" s="73">
        <v>25</v>
      </c>
      <c r="K40" s="73">
        <v>89</v>
      </c>
      <c r="L40" s="73">
        <v>26</v>
      </c>
      <c r="M40" s="73">
        <v>93</v>
      </c>
      <c r="N40" s="73">
        <v>28</v>
      </c>
      <c r="O40" s="73">
        <v>97</v>
      </c>
      <c r="P40" s="73">
        <v>29</v>
      </c>
      <c r="Q40" s="73">
        <v>101</v>
      </c>
      <c r="R40" s="73">
        <v>31</v>
      </c>
      <c r="S40" s="73">
        <v>107</v>
      </c>
      <c r="T40" s="73">
        <v>32</v>
      </c>
      <c r="U40" s="73">
        <v>112</v>
      </c>
      <c r="V40" s="73">
        <v>34</v>
      </c>
      <c r="W40" s="73">
        <v>118</v>
      </c>
      <c r="X40" s="73">
        <v>35</v>
      </c>
      <c r="Y40" s="73">
        <v>123</v>
      </c>
      <c r="Z40" s="73">
        <v>37</v>
      </c>
      <c r="AA40" s="73">
        <v>129</v>
      </c>
      <c r="AB40" s="73"/>
      <c r="AC40" s="75"/>
    </row>
    <row r="41" spans="1:29" s="76" customFormat="1" ht="11.1" customHeight="1">
      <c r="A41" s="72">
        <v>2</v>
      </c>
      <c r="B41" s="73">
        <v>43</v>
      </c>
      <c r="C41" s="73">
        <v>148</v>
      </c>
      <c r="D41" s="73">
        <v>44</v>
      </c>
      <c r="E41" s="73">
        <v>155</v>
      </c>
      <c r="F41" s="73">
        <v>46</v>
      </c>
      <c r="G41" s="73">
        <v>161</v>
      </c>
      <c r="H41" s="73">
        <v>48</v>
      </c>
      <c r="I41" s="73">
        <v>170</v>
      </c>
      <c r="J41" s="73">
        <v>51</v>
      </c>
      <c r="K41" s="73">
        <v>178</v>
      </c>
      <c r="L41" s="73">
        <v>53</v>
      </c>
      <c r="M41" s="73">
        <v>187</v>
      </c>
      <c r="N41" s="73">
        <v>56</v>
      </c>
      <c r="O41" s="73">
        <v>195</v>
      </c>
      <c r="P41" s="73">
        <v>58</v>
      </c>
      <c r="Q41" s="73">
        <v>203</v>
      </c>
      <c r="R41" s="73">
        <v>61</v>
      </c>
      <c r="S41" s="73">
        <v>214</v>
      </c>
      <c r="T41" s="73">
        <v>64</v>
      </c>
      <c r="U41" s="73">
        <v>225</v>
      </c>
      <c r="V41" s="73">
        <v>68</v>
      </c>
      <c r="W41" s="73">
        <v>236</v>
      </c>
      <c r="X41" s="73">
        <v>70</v>
      </c>
      <c r="Y41" s="73">
        <v>245</v>
      </c>
      <c r="Z41" s="73">
        <v>73</v>
      </c>
      <c r="AA41" s="73">
        <v>256</v>
      </c>
      <c r="AB41" s="73"/>
      <c r="AC41" s="75"/>
    </row>
    <row r="42" spans="1:29" s="76" customFormat="1" ht="11.1" customHeight="1">
      <c r="A42" s="72">
        <v>3</v>
      </c>
      <c r="B42" s="73">
        <v>63</v>
      </c>
      <c r="C42" s="73">
        <v>221</v>
      </c>
      <c r="D42" s="73">
        <v>67</v>
      </c>
      <c r="E42" s="73">
        <v>232</v>
      </c>
      <c r="F42" s="73">
        <v>69</v>
      </c>
      <c r="G42" s="73">
        <v>242</v>
      </c>
      <c r="H42" s="73">
        <v>73</v>
      </c>
      <c r="I42" s="73">
        <v>254</v>
      </c>
      <c r="J42" s="73">
        <v>76</v>
      </c>
      <c r="K42" s="73">
        <v>267</v>
      </c>
      <c r="L42" s="73">
        <v>80</v>
      </c>
      <c r="M42" s="73">
        <v>279</v>
      </c>
      <c r="N42" s="73">
        <v>84</v>
      </c>
      <c r="O42" s="73">
        <v>292</v>
      </c>
      <c r="P42" s="73">
        <v>87</v>
      </c>
      <c r="Q42" s="73">
        <v>305</v>
      </c>
      <c r="R42" s="73">
        <v>92</v>
      </c>
      <c r="S42" s="73">
        <v>321</v>
      </c>
      <c r="T42" s="73">
        <v>96</v>
      </c>
      <c r="U42" s="73">
        <v>337</v>
      </c>
      <c r="V42" s="73">
        <v>100</v>
      </c>
      <c r="W42" s="73">
        <v>352</v>
      </c>
      <c r="X42" s="73">
        <v>106</v>
      </c>
      <c r="Y42" s="73">
        <v>369</v>
      </c>
      <c r="Z42" s="73">
        <v>110</v>
      </c>
      <c r="AA42" s="73">
        <v>385</v>
      </c>
      <c r="AB42" s="73"/>
      <c r="AC42" s="75"/>
    </row>
    <row r="43" spans="1:29" s="76" customFormat="1" ht="11.1" customHeight="1">
      <c r="A43" s="72">
        <v>4</v>
      </c>
      <c r="B43" s="73">
        <v>84</v>
      </c>
      <c r="C43" s="73">
        <v>296</v>
      </c>
      <c r="D43" s="73">
        <v>88</v>
      </c>
      <c r="E43" s="73">
        <v>309</v>
      </c>
      <c r="F43" s="73">
        <v>92</v>
      </c>
      <c r="G43" s="73">
        <v>323</v>
      </c>
      <c r="H43" s="73">
        <v>97</v>
      </c>
      <c r="I43" s="73">
        <v>339</v>
      </c>
      <c r="J43" s="73">
        <v>101</v>
      </c>
      <c r="K43" s="73">
        <v>356</v>
      </c>
      <c r="L43" s="73">
        <v>107</v>
      </c>
      <c r="M43" s="73">
        <v>373</v>
      </c>
      <c r="N43" s="73">
        <v>111</v>
      </c>
      <c r="O43" s="73">
        <v>389</v>
      </c>
      <c r="P43" s="73">
        <v>116</v>
      </c>
      <c r="Q43" s="73">
        <v>407</v>
      </c>
      <c r="R43" s="73">
        <v>122</v>
      </c>
      <c r="S43" s="73">
        <v>428</v>
      </c>
      <c r="T43" s="73">
        <v>129</v>
      </c>
      <c r="U43" s="73">
        <v>449</v>
      </c>
      <c r="V43" s="73">
        <v>134</v>
      </c>
      <c r="W43" s="73">
        <v>470</v>
      </c>
      <c r="X43" s="73">
        <v>141</v>
      </c>
      <c r="Y43" s="73">
        <v>492</v>
      </c>
      <c r="Z43" s="73">
        <v>146</v>
      </c>
      <c r="AA43" s="73">
        <v>513</v>
      </c>
      <c r="AB43" s="73"/>
      <c r="AC43" s="75"/>
    </row>
    <row r="44" spans="1:29" s="76" customFormat="1" ht="11.1" customHeight="1">
      <c r="A44" s="72">
        <v>5</v>
      </c>
      <c r="B44" s="73">
        <v>106</v>
      </c>
      <c r="C44" s="73">
        <v>370</v>
      </c>
      <c r="D44" s="73">
        <v>110</v>
      </c>
      <c r="E44" s="73">
        <v>386</v>
      </c>
      <c r="F44" s="73">
        <v>116</v>
      </c>
      <c r="G44" s="73">
        <v>404</v>
      </c>
      <c r="H44" s="73">
        <v>121</v>
      </c>
      <c r="I44" s="73">
        <v>424</v>
      </c>
      <c r="J44" s="73">
        <v>128</v>
      </c>
      <c r="K44" s="73">
        <v>445</v>
      </c>
      <c r="L44" s="73">
        <v>133</v>
      </c>
      <c r="M44" s="73">
        <v>466</v>
      </c>
      <c r="N44" s="73">
        <v>140</v>
      </c>
      <c r="O44" s="73">
        <v>488</v>
      </c>
      <c r="P44" s="73">
        <v>145</v>
      </c>
      <c r="Q44" s="73">
        <v>508</v>
      </c>
      <c r="R44" s="73">
        <v>153</v>
      </c>
      <c r="S44" s="73">
        <v>535</v>
      </c>
      <c r="T44" s="73">
        <v>160</v>
      </c>
      <c r="U44" s="73">
        <v>562</v>
      </c>
      <c r="V44" s="73">
        <v>168</v>
      </c>
      <c r="W44" s="73">
        <v>588</v>
      </c>
      <c r="X44" s="73">
        <v>176</v>
      </c>
      <c r="Y44" s="73">
        <v>614</v>
      </c>
      <c r="Z44" s="73">
        <v>183</v>
      </c>
      <c r="AA44" s="73">
        <v>641</v>
      </c>
      <c r="AB44" s="73"/>
      <c r="AC44" s="75"/>
    </row>
    <row r="45" spans="1:29" s="76" customFormat="1" ht="11.1" customHeight="1">
      <c r="A45" s="72">
        <v>6</v>
      </c>
      <c r="B45" s="73">
        <v>127</v>
      </c>
      <c r="C45" s="73">
        <v>444</v>
      </c>
      <c r="D45" s="73">
        <v>132</v>
      </c>
      <c r="E45" s="73">
        <v>464</v>
      </c>
      <c r="F45" s="73">
        <v>139</v>
      </c>
      <c r="G45" s="73">
        <v>484</v>
      </c>
      <c r="H45" s="73">
        <v>145</v>
      </c>
      <c r="I45" s="73">
        <v>509</v>
      </c>
      <c r="J45" s="73">
        <v>153</v>
      </c>
      <c r="K45" s="73">
        <v>535</v>
      </c>
      <c r="L45" s="73">
        <v>160</v>
      </c>
      <c r="M45" s="73">
        <v>560</v>
      </c>
      <c r="N45" s="73">
        <v>167</v>
      </c>
      <c r="O45" s="73">
        <v>585</v>
      </c>
      <c r="P45" s="73">
        <v>175</v>
      </c>
      <c r="Q45" s="73">
        <v>610</v>
      </c>
      <c r="R45" s="73">
        <v>183</v>
      </c>
      <c r="S45" s="73">
        <v>641</v>
      </c>
      <c r="T45" s="73">
        <v>192</v>
      </c>
      <c r="U45" s="73">
        <v>674</v>
      </c>
      <c r="V45" s="73">
        <v>202</v>
      </c>
      <c r="W45" s="73">
        <v>706</v>
      </c>
      <c r="X45" s="73">
        <v>211</v>
      </c>
      <c r="Y45" s="73">
        <v>737</v>
      </c>
      <c r="Z45" s="73">
        <v>220</v>
      </c>
      <c r="AA45" s="73">
        <v>769</v>
      </c>
      <c r="AB45" s="73"/>
      <c r="AC45" s="75"/>
    </row>
    <row r="46" spans="1:29" s="76" customFormat="1" ht="11.1" customHeight="1">
      <c r="A46" s="72">
        <v>7</v>
      </c>
      <c r="B46" s="73">
        <v>148</v>
      </c>
      <c r="C46" s="73">
        <v>517</v>
      </c>
      <c r="D46" s="73">
        <v>155</v>
      </c>
      <c r="E46" s="73">
        <v>541</v>
      </c>
      <c r="F46" s="73">
        <v>161</v>
      </c>
      <c r="G46" s="73">
        <v>564</v>
      </c>
      <c r="H46" s="73">
        <v>170</v>
      </c>
      <c r="I46" s="73">
        <v>593</v>
      </c>
      <c r="J46" s="73">
        <v>178</v>
      </c>
      <c r="K46" s="73">
        <v>623</v>
      </c>
      <c r="L46" s="73">
        <v>187</v>
      </c>
      <c r="M46" s="73">
        <v>652</v>
      </c>
      <c r="N46" s="73">
        <v>195</v>
      </c>
      <c r="O46" s="73">
        <v>682</v>
      </c>
      <c r="P46" s="73">
        <v>203</v>
      </c>
      <c r="Q46" s="73">
        <v>711</v>
      </c>
      <c r="R46" s="73">
        <v>214</v>
      </c>
      <c r="S46" s="73">
        <v>748</v>
      </c>
      <c r="T46" s="73">
        <v>225</v>
      </c>
      <c r="U46" s="73">
        <v>785</v>
      </c>
      <c r="V46" s="73">
        <v>236</v>
      </c>
      <c r="W46" s="73">
        <v>824</v>
      </c>
      <c r="X46" s="73">
        <v>245</v>
      </c>
      <c r="Y46" s="73">
        <v>861</v>
      </c>
      <c r="Z46" s="73">
        <v>256</v>
      </c>
      <c r="AA46" s="73">
        <v>898</v>
      </c>
      <c r="AB46" s="73"/>
      <c r="AC46" s="75"/>
    </row>
    <row r="47" spans="1:29" s="76" customFormat="1" ht="11.1" customHeight="1">
      <c r="A47" s="72">
        <v>8</v>
      </c>
      <c r="B47" s="73">
        <v>169</v>
      </c>
      <c r="C47" s="73">
        <v>591</v>
      </c>
      <c r="D47" s="73">
        <v>177</v>
      </c>
      <c r="E47" s="73">
        <v>619</v>
      </c>
      <c r="F47" s="73">
        <v>184</v>
      </c>
      <c r="G47" s="73">
        <v>645</v>
      </c>
      <c r="H47" s="73">
        <v>194</v>
      </c>
      <c r="I47" s="73">
        <v>679</v>
      </c>
      <c r="J47" s="73">
        <v>204</v>
      </c>
      <c r="K47" s="73">
        <v>712</v>
      </c>
      <c r="L47" s="73">
        <v>213</v>
      </c>
      <c r="M47" s="73">
        <v>746</v>
      </c>
      <c r="N47" s="73">
        <v>223</v>
      </c>
      <c r="O47" s="73">
        <v>780</v>
      </c>
      <c r="P47" s="73">
        <v>232</v>
      </c>
      <c r="Q47" s="73">
        <v>813</v>
      </c>
      <c r="R47" s="73">
        <v>244</v>
      </c>
      <c r="S47" s="73">
        <v>855</v>
      </c>
      <c r="T47" s="73">
        <v>256</v>
      </c>
      <c r="U47" s="73">
        <v>898</v>
      </c>
      <c r="V47" s="73">
        <v>268</v>
      </c>
      <c r="W47" s="73">
        <v>940</v>
      </c>
      <c r="X47" s="73">
        <v>281</v>
      </c>
      <c r="Y47" s="73">
        <v>983</v>
      </c>
      <c r="Z47" s="73">
        <v>293</v>
      </c>
      <c r="AA47" s="73">
        <v>1025</v>
      </c>
      <c r="AB47" s="73"/>
      <c r="AC47" s="75"/>
    </row>
    <row r="48" spans="1:29" s="76" customFormat="1" ht="11.1" customHeight="1">
      <c r="A48" s="72">
        <v>9</v>
      </c>
      <c r="B48" s="73">
        <v>190</v>
      </c>
      <c r="C48" s="73">
        <v>665</v>
      </c>
      <c r="D48" s="73">
        <v>199</v>
      </c>
      <c r="E48" s="73">
        <v>696</v>
      </c>
      <c r="F48" s="73">
        <v>207</v>
      </c>
      <c r="G48" s="73">
        <v>725</v>
      </c>
      <c r="H48" s="73">
        <v>218</v>
      </c>
      <c r="I48" s="73">
        <v>764</v>
      </c>
      <c r="J48" s="73">
        <v>229</v>
      </c>
      <c r="K48" s="73">
        <v>802</v>
      </c>
      <c r="L48" s="73">
        <v>240</v>
      </c>
      <c r="M48" s="73">
        <v>839</v>
      </c>
      <c r="N48" s="73">
        <v>251</v>
      </c>
      <c r="O48" s="73">
        <v>877</v>
      </c>
      <c r="P48" s="73">
        <v>262</v>
      </c>
      <c r="Q48" s="73">
        <v>915</v>
      </c>
      <c r="R48" s="73">
        <v>275</v>
      </c>
      <c r="S48" s="73">
        <v>962</v>
      </c>
      <c r="T48" s="73">
        <v>289</v>
      </c>
      <c r="U48" s="73">
        <v>1010</v>
      </c>
      <c r="V48" s="73">
        <v>302</v>
      </c>
      <c r="W48" s="73">
        <v>1058</v>
      </c>
      <c r="X48" s="73">
        <v>316</v>
      </c>
      <c r="Y48" s="73">
        <v>1106</v>
      </c>
      <c r="Z48" s="73">
        <v>329</v>
      </c>
      <c r="AA48" s="73">
        <v>1154</v>
      </c>
      <c r="AB48" s="73"/>
      <c r="AC48" s="75"/>
    </row>
    <row r="49" spans="1:29" s="76" customFormat="1" ht="11.1" customHeight="1">
      <c r="A49" s="72">
        <v>10</v>
      </c>
      <c r="B49" s="73">
        <v>212</v>
      </c>
      <c r="C49" s="73">
        <v>740</v>
      </c>
      <c r="D49" s="73">
        <v>220</v>
      </c>
      <c r="E49" s="73">
        <v>772</v>
      </c>
      <c r="F49" s="73">
        <v>230</v>
      </c>
      <c r="G49" s="73">
        <v>806</v>
      </c>
      <c r="H49" s="73">
        <v>242</v>
      </c>
      <c r="I49" s="73">
        <v>849</v>
      </c>
      <c r="J49" s="73">
        <v>254</v>
      </c>
      <c r="K49" s="73">
        <v>890</v>
      </c>
      <c r="L49" s="73">
        <v>266</v>
      </c>
      <c r="M49" s="73">
        <v>933</v>
      </c>
      <c r="N49" s="73">
        <v>278</v>
      </c>
      <c r="O49" s="73">
        <v>974</v>
      </c>
      <c r="P49" s="73">
        <v>290</v>
      </c>
      <c r="Q49" s="73">
        <v>1017</v>
      </c>
      <c r="R49" s="73">
        <v>305</v>
      </c>
      <c r="S49" s="73">
        <v>1069</v>
      </c>
      <c r="T49" s="73">
        <v>321</v>
      </c>
      <c r="U49" s="73">
        <v>1123</v>
      </c>
      <c r="V49" s="73">
        <v>336</v>
      </c>
      <c r="W49" s="73">
        <v>1176</v>
      </c>
      <c r="X49" s="73">
        <v>351</v>
      </c>
      <c r="Y49" s="73">
        <v>1229</v>
      </c>
      <c r="Z49" s="73">
        <v>367</v>
      </c>
      <c r="AA49" s="73">
        <v>1283</v>
      </c>
      <c r="AB49" s="73"/>
      <c r="AC49" s="75"/>
    </row>
    <row r="50" spans="1:29" s="76" customFormat="1" ht="11.1" customHeight="1">
      <c r="A50" s="72">
        <v>11</v>
      </c>
      <c r="B50" s="73">
        <v>232</v>
      </c>
      <c r="C50" s="73">
        <v>813</v>
      </c>
      <c r="D50" s="73">
        <v>243</v>
      </c>
      <c r="E50" s="73">
        <v>850</v>
      </c>
      <c r="F50" s="73">
        <v>253</v>
      </c>
      <c r="G50" s="73">
        <v>887</v>
      </c>
      <c r="H50" s="73">
        <v>266</v>
      </c>
      <c r="I50" s="73">
        <v>933</v>
      </c>
      <c r="J50" s="73">
        <v>280</v>
      </c>
      <c r="K50" s="73">
        <v>980</v>
      </c>
      <c r="L50" s="73">
        <v>293</v>
      </c>
      <c r="M50" s="73">
        <v>1025</v>
      </c>
      <c r="N50" s="73">
        <v>307</v>
      </c>
      <c r="O50" s="73">
        <v>1072</v>
      </c>
      <c r="P50" s="73">
        <v>320</v>
      </c>
      <c r="Q50" s="73">
        <v>1118</v>
      </c>
      <c r="R50" s="73">
        <v>336</v>
      </c>
      <c r="S50" s="73">
        <v>1177</v>
      </c>
      <c r="T50" s="73">
        <v>352</v>
      </c>
      <c r="U50" s="73">
        <v>1235</v>
      </c>
      <c r="V50" s="73">
        <v>370</v>
      </c>
      <c r="W50" s="73">
        <v>1294</v>
      </c>
      <c r="X50" s="73">
        <v>386</v>
      </c>
      <c r="Y50" s="73">
        <v>1352</v>
      </c>
      <c r="Z50" s="73">
        <v>403</v>
      </c>
      <c r="AA50" s="73">
        <v>1411</v>
      </c>
      <c r="AB50" s="73"/>
      <c r="AC50" s="75"/>
    </row>
    <row r="51" spans="1:29" s="76" customFormat="1" ht="11.1" customHeight="1">
      <c r="A51" s="72">
        <v>12</v>
      </c>
      <c r="B51" s="73">
        <v>253</v>
      </c>
      <c r="C51" s="73">
        <v>887</v>
      </c>
      <c r="D51" s="73">
        <v>265</v>
      </c>
      <c r="E51" s="73">
        <v>927</v>
      </c>
      <c r="F51" s="73">
        <v>276</v>
      </c>
      <c r="G51" s="73">
        <v>968</v>
      </c>
      <c r="H51" s="73">
        <v>291</v>
      </c>
      <c r="I51" s="73">
        <v>1018</v>
      </c>
      <c r="J51" s="73">
        <v>305</v>
      </c>
      <c r="K51" s="73">
        <v>1068</v>
      </c>
      <c r="L51" s="73">
        <v>320</v>
      </c>
      <c r="M51" s="73">
        <v>1119</v>
      </c>
      <c r="N51" s="73">
        <v>334</v>
      </c>
      <c r="O51" s="73">
        <v>1169</v>
      </c>
      <c r="P51" s="73">
        <v>348</v>
      </c>
      <c r="Q51" s="73">
        <v>1220</v>
      </c>
      <c r="R51" s="73">
        <v>367</v>
      </c>
      <c r="S51" s="73">
        <v>1284</v>
      </c>
      <c r="T51" s="73">
        <v>385</v>
      </c>
      <c r="U51" s="73">
        <v>1347</v>
      </c>
      <c r="V51" s="73">
        <v>404</v>
      </c>
      <c r="W51" s="73">
        <v>1412</v>
      </c>
      <c r="X51" s="73">
        <v>421</v>
      </c>
      <c r="Y51" s="73">
        <v>1475</v>
      </c>
      <c r="Z51" s="73">
        <v>440</v>
      </c>
      <c r="AA51" s="73">
        <v>1539</v>
      </c>
      <c r="AB51" s="73"/>
      <c r="AC51" s="75"/>
    </row>
    <row r="52" spans="1:29" s="76" customFormat="1" ht="11.1" customHeight="1">
      <c r="A52" s="72">
        <v>13</v>
      </c>
      <c r="B52" s="73">
        <v>275</v>
      </c>
      <c r="C52" s="73">
        <v>961</v>
      </c>
      <c r="D52" s="73">
        <v>287</v>
      </c>
      <c r="E52" s="73">
        <v>1005</v>
      </c>
      <c r="F52" s="73">
        <v>300</v>
      </c>
      <c r="G52" s="73">
        <v>1048</v>
      </c>
      <c r="H52" s="73">
        <v>315</v>
      </c>
      <c r="I52" s="73">
        <v>1103</v>
      </c>
      <c r="J52" s="73">
        <v>331</v>
      </c>
      <c r="K52" s="73">
        <v>1157</v>
      </c>
      <c r="L52" s="73">
        <v>346</v>
      </c>
      <c r="M52" s="73">
        <v>1212</v>
      </c>
      <c r="N52" s="73">
        <v>362</v>
      </c>
      <c r="O52" s="73">
        <v>1267</v>
      </c>
      <c r="P52" s="73">
        <v>377</v>
      </c>
      <c r="Q52" s="73">
        <v>1321</v>
      </c>
      <c r="R52" s="73">
        <v>397</v>
      </c>
      <c r="S52" s="73">
        <v>1391</v>
      </c>
      <c r="T52" s="73">
        <v>417</v>
      </c>
      <c r="U52" s="73">
        <v>1460</v>
      </c>
      <c r="V52" s="73">
        <v>436</v>
      </c>
      <c r="W52" s="73">
        <v>1528</v>
      </c>
      <c r="X52" s="73">
        <v>457</v>
      </c>
      <c r="Y52" s="73">
        <v>1598</v>
      </c>
      <c r="Z52" s="73">
        <v>477</v>
      </c>
      <c r="AA52" s="73">
        <v>1667</v>
      </c>
      <c r="AB52" s="73"/>
      <c r="AC52" s="75"/>
    </row>
    <row r="53" spans="1:29" s="76" customFormat="1" ht="11.1" customHeight="1">
      <c r="A53" s="72">
        <v>14</v>
      </c>
      <c r="B53" s="73">
        <v>296</v>
      </c>
      <c r="C53" s="73">
        <v>1035</v>
      </c>
      <c r="D53" s="73">
        <v>309</v>
      </c>
      <c r="E53" s="73">
        <v>1082</v>
      </c>
      <c r="F53" s="73">
        <v>323</v>
      </c>
      <c r="G53" s="73">
        <v>1129</v>
      </c>
      <c r="H53" s="73">
        <v>339</v>
      </c>
      <c r="I53" s="73">
        <v>1188</v>
      </c>
      <c r="J53" s="73">
        <v>356</v>
      </c>
      <c r="K53" s="73">
        <v>1247</v>
      </c>
      <c r="L53" s="73">
        <v>373</v>
      </c>
      <c r="M53" s="73">
        <v>1306</v>
      </c>
      <c r="N53" s="73">
        <v>389</v>
      </c>
      <c r="O53" s="73">
        <v>1364</v>
      </c>
      <c r="P53" s="73">
        <v>407</v>
      </c>
      <c r="Q53" s="73">
        <v>1423</v>
      </c>
      <c r="R53" s="73">
        <v>428</v>
      </c>
      <c r="S53" s="73">
        <v>1498</v>
      </c>
      <c r="T53" s="73">
        <v>449</v>
      </c>
      <c r="U53" s="73">
        <v>1572</v>
      </c>
      <c r="V53" s="73">
        <v>470</v>
      </c>
      <c r="W53" s="73">
        <v>1646</v>
      </c>
      <c r="X53" s="73">
        <v>492</v>
      </c>
      <c r="Y53" s="73">
        <v>1720</v>
      </c>
      <c r="Z53" s="73">
        <v>513</v>
      </c>
      <c r="AA53" s="73">
        <v>1796</v>
      </c>
      <c r="AB53" s="73"/>
      <c r="AC53" s="75"/>
    </row>
    <row r="54" spans="1:29" s="76" customFormat="1" ht="11.1" customHeight="1">
      <c r="A54" s="72">
        <v>15</v>
      </c>
      <c r="B54" s="73">
        <v>316</v>
      </c>
      <c r="C54" s="73">
        <v>1108</v>
      </c>
      <c r="D54" s="73">
        <v>332</v>
      </c>
      <c r="E54" s="73">
        <v>1160</v>
      </c>
      <c r="F54" s="73">
        <v>346</v>
      </c>
      <c r="G54" s="73">
        <v>1210</v>
      </c>
      <c r="H54" s="73">
        <v>363</v>
      </c>
      <c r="I54" s="73">
        <v>1273</v>
      </c>
      <c r="J54" s="73">
        <v>382</v>
      </c>
      <c r="K54" s="73">
        <v>1335</v>
      </c>
      <c r="L54" s="73">
        <v>399</v>
      </c>
      <c r="M54" s="73">
        <v>1399</v>
      </c>
      <c r="N54" s="73">
        <v>418</v>
      </c>
      <c r="O54" s="73">
        <v>1462</v>
      </c>
      <c r="P54" s="73">
        <v>435</v>
      </c>
      <c r="Q54" s="73">
        <v>1525</v>
      </c>
      <c r="R54" s="73">
        <v>458</v>
      </c>
      <c r="S54" s="73">
        <v>1605</v>
      </c>
      <c r="T54" s="73">
        <v>481</v>
      </c>
      <c r="U54" s="73">
        <v>1684</v>
      </c>
      <c r="V54" s="73">
        <v>504</v>
      </c>
      <c r="W54" s="73">
        <v>1764</v>
      </c>
      <c r="X54" s="73">
        <v>527</v>
      </c>
      <c r="Y54" s="73">
        <v>1844</v>
      </c>
      <c r="Z54" s="73">
        <v>550</v>
      </c>
      <c r="AA54" s="73">
        <v>1923</v>
      </c>
      <c r="AB54" s="73"/>
      <c r="AC54" s="75"/>
    </row>
    <row r="55" spans="1:29" s="76" customFormat="1" ht="11.1" customHeight="1">
      <c r="A55" s="72">
        <v>16</v>
      </c>
      <c r="B55" s="73">
        <v>338</v>
      </c>
      <c r="C55" s="73">
        <v>1183</v>
      </c>
      <c r="D55" s="73">
        <v>353</v>
      </c>
      <c r="E55" s="73">
        <v>1236</v>
      </c>
      <c r="F55" s="73">
        <v>369</v>
      </c>
      <c r="G55" s="73">
        <v>1291</v>
      </c>
      <c r="H55" s="73">
        <v>388</v>
      </c>
      <c r="I55" s="73">
        <v>1357</v>
      </c>
      <c r="J55" s="73">
        <v>407</v>
      </c>
      <c r="K55" s="73">
        <v>1425</v>
      </c>
      <c r="L55" s="73">
        <v>427</v>
      </c>
      <c r="M55" s="73">
        <v>1492</v>
      </c>
      <c r="N55" s="73">
        <v>445</v>
      </c>
      <c r="O55" s="73">
        <v>1559</v>
      </c>
      <c r="P55" s="73">
        <v>465</v>
      </c>
      <c r="Q55" s="73">
        <v>1627</v>
      </c>
      <c r="R55" s="73">
        <v>489</v>
      </c>
      <c r="S55" s="73">
        <v>1712</v>
      </c>
      <c r="T55" s="73">
        <v>514</v>
      </c>
      <c r="U55" s="73">
        <v>1797</v>
      </c>
      <c r="V55" s="73">
        <v>538</v>
      </c>
      <c r="W55" s="73">
        <v>1882</v>
      </c>
      <c r="X55" s="73">
        <v>562</v>
      </c>
      <c r="Y55" s="73">
        <v>1967</v>
      </c>
      <c r="Z55" s="73">
        <v>586</v>
      </c>
      <c r="AA55" s="73">
        <v>2052</v>
      </c>
      <c r="AB55" s="73"/>
      <c r="AC55" s="75"/>
    </row>
    <row r="56" spans="1:29" s="76" customFormat="1" ht="11.1" customHeight="1">
      <c r="A56" s="72">
        <v>17</v>
      </c>
      <c r="B56" s="73">
        <v>359</v>
      </c>
      <c r="C56" s="73">
        <v>1257</v>
      </c>
      <c r="D56" s="73">
        <v>375</v>
      </c>
      <c r="E56" s="73">
        <v>1313</v>
      </c>
      <c r="F56" s="73">
        <v>392</v>
      </c>
      <c r="G56" s="73">
        <v>1371</v>
      </c>
      <c r="H56" s="73">
        <v>412</v>
      </c>
      <c r="I56" s="73">
        <v>1442</v>
      </c>
      <c r="J56" s="73">
        <v>432</v>
      </c>
      <c r="K56" s="73">
        <v>1514</v>
      </c>
      <c r="L56" s="73">
        <v>453</v>
      </c>
      <c r="M56" s="73">
        <v>1585</v>
      </c>
      <c r="N56" s="73">
        <v>473</v>
      </c>
      <c r="O56" s="73">
        <v>1656</v>
      </c>
      <c r="P56" s="73">
        <v>494</v>
      </c>
      <c r="Q56" s="73">
        <v>1728</v>
      </c>
      <c r="R56" s="73">
        <v>519</v>
      </c>
      <c r="S56" s="73">
        <v>1819</v>
      </c>
      <c r="T56" s="73">
        <v>545</v>
      </c>
      <c r="U56" s="73">
        <v>1909</v>
      </c>
      <c r="V56" s="73">
        <v>572</v>
      </c>
      <c r="W56" s="73">
        <v>2000</v>
      </c>
      <c r="X56" s="73">
        <v>597</v>
      </c>
      <c r="Y56" s="73">
        <v>2090</v>
      </c>
      <c r="Z56" s="73">
        <v>623</v>
      </c>
      <c r="AA56" s="73">
        <v>2180</v>
      </c>
      <c r="AB56" s="73"/>
      <c r="AC56" s="75"/>
    </row>
    <row r="57" spans="1:29" s="76" customFormat="1" ht="11.1" customHeight="1">
      <c r="A57" s="72">
        <v>18</v>
      </c>
      <c r="B57" s="73">
        <v>380</v>
      </c>
      <c r="C57" s="73">
        <v>1331</v>
      </c>
      <c r="D57" s="73">
        <v>397</v>
      </c>
      <c r="E57" s="73">
        <v>1391</v>
      </c>
      <c r="F57" s="73">
        <v>415</v>
      </c>
      <c r="G57" s="73">
        <v>1452</v>
      </c>
      <c r="H57" s="73">
        <v>436</v>
      </c>
      <c r="I57" s="73">
        <v>1527</v>
      </c>
      <c r="J57" s="73">
        <v>458</v>
      </c>
      <c r="K57" s="73">
        <v>1603</v>
      </c>
      <c r="L57" s="73">
        <v>480</v>
      </c>
      <c r="M57" s="73">
        <v>1678</v>
      </c>
      <c r="N57" s="73">
        <v>501</v>
      </c>
      <c r="O57" s="73">
        <v>1754</v>
      </c>
      <c r="P57" s="73">
        <v>523</v>
      </c>
      <c r="Q57" s="73">
        <v>1829</v>
      </c>
      <c r="R57" s="73">
        <v>550</v>
      </c>
      <c r="S57" s="73">
        <v>1925</v>
      </c>
      <c r="T57" s="73">
        <v>577</v>
      </c>
      <c r="U57" s="73">
        <v>2021</v>
      </c>
      <c r="V57" s="73">
        <v>604</v>
      </c>
      <c r="W57" s="73">
        <v>2116</v>
      </c>
      <c r="X57" s="73">
        <v>632</v>
      </c>
      <c r="Y57" s="73">
        <v>2212</v>
      </c>
      <c r="Z57" s="73">
        <v>660</v>
      </c>
      <c r="AA57" s="73">
        <v>2308</v>
      </c>
      <c r="AB57" s="73"/>
      <c r="AC57" s="75"/>
    </row>
    <row r="58" spans="1:29" s="76" customFormat="1" ht="11.1" customHeight="1">
      <c r="A58" s="72">
        <v>19</v>
      </c>
      <c r="B58" s="73">
        <v>401</v>
      </c>
      <c r="C58" s="73">
        <v>1404</v>
      </c>
      <c r="D58" s="73">
        <v>420</v>
      </c>
      <c r="E58" s="73">
        <v>1468</v>
      </c>
      <c r="F58" s="73">
        <v>437</v>
      </c>
      <c r="G58" s="73">
        <v>1532</v>
      </c>
      <c r="H58" s="73">
        <v>460</v>
      </c>
      <c r="I58" s="73">
        <v>1612</v>
      </c>
      <c r="J58" s="73">
        <v>483</v>
      </c>
      <c r="K58" s="73">
        <v>1692</v>
      </c>
      <c r="L58" s="73">
        <v>506</v>
      </c>
      <c r="M58" s="73">
        <v>1772</v>
      </c>
      <c r="N58" s="73">
        <v>529</v>
      </c>
      <c r="O58" s="73">
        <v>1851</v>
      </c>
      <c r="P58" s="73">
        <v>552</v>
      </c>
      <c r="Q58" s="73">
        <v>1931</v>
      </c>
      <c r="R58" s="73">
        <v>580</v>
      </c>
      <c r="S58" s="73">
        <v>2032</v>
      </c>
      <c r="T58" s="73">
        <v>610</v>
      </c>
      <c r="U58" s="73">
        <v>2134</v>
      </c>
      <c r="V58" s="73">
        <v>638</v>
      </c>
      <c r="W58" s="73">
        <v>2234</v>
      </c>
      <c r="X58" s="73">
        <v>668</v>
      </c>
      <c r="Y58" s="73">
        <v>2336</v>
      </c>
      <c r="Z58" s="73">
        <v>696</v>
      </c>
      <c r="AA58" s="73">
        <v>2437</v>
      </c>
      <c r="AB58" s="73"/>
      <c r="AC58" s="75"/>
    </row>
    <row r="59" spans="1:29" s="76" customFormat="1" ht="11.1" customHeight="1">
      <c r="A59" s="72">
        <v>20</v>
      </c>
      <c r="B59" s="73">
        <v>422</v>
      </c>
      <c r="C59" s="73">
        <v>1478</v>
      </c>
      <c r="D59" s="73">
        <v>442</v>
      </c>
      <c r="E59" s="73">
        <v>1546</v>
      </c>
      <c r="F59" s="73">
        <v>460</v>
      </c>
      <c r="G59" s="73">
        <v>1612</v>
      </c>
      <c r="H59" s="73">
        <v>484</v>
      </c>
      <c r="I59" s="73">
        <v>1696</v>
      </c>
      <c r="J59" s="73">
        <v>508</v>
      </c>
      <c r="K59" s="73">
        <v>1780</v>
      </c>
      <c r="L59" s="73">
        <v>532</v>
      </c>
      <c r="M59" s="73">
        <v>1864</v>
      </c>
      <c r="N59" s="73">
        <v>556</v>
      </c>
      <c r="O59" s="73">
        <v>1948</v>
      </c>
      <c r="P59" s="73">
        <v>580</v>
      </c>
      <c r="Q59" s="73">
        <v>2032</v>
      </c>
      <c r="R59" s="73">
        <v>611</v>
      </c>
      <c r="S59" s="73">
        <v>2139</v>
      </c>
      <c r="T59" s="73">
        <v>641</v>
      </c>
      <c r="U59" s="73">
        <v>2245</v>
      </c>
      <c r="V59" s="73">
        <v>672</v>
      </c>
      <c r="W59" s="73">
        <v>2352</v>
      </c>
      <c r="X59" s="73">
        <v>703</v>
      </c>
      <c r="Y59" s="73">
        <v>2459</v>
      </c>
      <c r="Z59" s="73">
        <v>733</v>
      </c>
      <c r="AA59" s="73">
        <v>2565</v>
      </c>
      <c r="AB59" s="73"/>
      <c r="AC59" s="75"/>
    </row>
    <row r="60" spans="1:29" s="76" customFormat="1" ht="11.1" customHeight="1">
      <c r="A60" s="72">
        <v>21</v>
      </c>
      <c r="B60" s="73">
        <v>444</v>
      </c>
      <c r="C60" s="73">
        <v>1552</v>
      </c>
      <c r="D60" s="73">
        <v>464</v>
      </c>
      <c r="E60" s="73">
        <v>1623</v>
      </c>
      <c r="F60" s="73">
        <v>484</v>
      </c>
      <c r="G60" s="73">
        <v>1693</v>
      </c>
      <c r="H60" s="73">
        <v>509</v>
      </c>
      <c r="I60" s="73">
        <v>1781</v>
      </c>
      <c r="J60" s="73">
        <v>535</v>
      </c>
      <c r="K60" s="73">
        <v>1870</v>
      </c>
      <c r="L60" s="73">
        <v>560</v>
      </c>
      <c r="M60" s="73">
        <v>1958</v>
      </c>
      <c r="N60" s="73">
        <v>585</v>
      </c>
      <c r="O60" s="73">
        <v>2047</v>
      </c>
      <c r="P60" s="73">
        <v>610</v>
      </c>
      <c r="Q60" s="73">
        <v>2135</v>
      </c>
      <c r="R60" s="73">
        <v>641</v>
      </c>
      <c r="S60" s="73">
        <v>2246</v>
      </c>
      <c r="T60" s="73">
        <v>674</v>
      </c>
      <c r="U60" s="73">
        <v>2357</v>
      </c>
      <c r="V60" s="73">
        <v>706</v>
      </c>
      <c r="W60" s="73">
        <v>2470</v>
      </c>
      <c r="X60" s="73">
        <v>737</v>
      </c>
      <c r="Y60" s="73">
        <v>2581</v>
      </c>
      <c r="Z60" s="73">
        <v>769</v>
      </c>
      <c r="AA60" s="73">
        <v>2693</v>
      </c>
      <c r="AB60" s="73"/>
      <c r="AC60" s="75"/>
    </row>
    <row r="61" spans="1:29" s="76" customFormat="1" ht="11.1" customHeight="1">
      <c r="A61" s="72">
        <v>22</v>
      </c>
      <c r="B61" s="73">
        <v>465</v>
      </c>
      <c r="C61" s="73">
        <v>1627</v>
      </c>
      <c r="D61" s="73">
        <v>485</v>
      </c>
      <c r="E61" s="73">
        <v>1700</v>
      </c>
      <c r="F61" s="73">
        <v>507</v>
      </c>
      <c r="G61" s="73">
        <v>1774</v>
      </c>
      <c r="H61" s="73">
        <v>533</v>
      </c>
      <c r="I61" s="73">
        <v>1867</v>
      </c>
      <c r="J61" s="73">
        <v>560</v>
      </c>
      <c r="K61" s="73">
        <v>1959</v>
      </c>
      <c r="L61" s="73">
        <v>586</v>
      </c>
      <c r="M61" s="73">
        <v>2051</v>
      </c>
      <c r="N61" s="73">
        <v>612</v>
      </c>
      <c r="O61" s="73">
        <v>2144</v>
      </c>
      <c r="P61" s="73">
        <v>639</v>
      </c>
      <c r="Q61" s="73">
        <v>2236</v>
      </c>
      <c r="R61" s="73">
        <v>672</v>
      </c>
      <c r="S61" s="73">
        <v>2353</v>
      </c>
      <c r="T61" s="73">
        <v>706</v>
      </c>
      <c r="U61" s="73">
        <v>2470</v>
      </c>
      <c r="V61" s="73">
        <v>740</v>
      </c>
      <c r="W61" s="73">
        <v>2588</v>
      </c>
      <c r="X61" s="73">
        <v>772</v>
      </c>
      <c r="Y61" s="73">
        <v>2704</v>
      </c>
      <c r="Z61" s="73">
        <v>806</v>
      </c>
      <c r="AA61" s="73">
        <v>2821</v>
      </c>
      <c r="AB61" s="73"/>
      <c r="AC61" s="75"/>
    </row>
    <row r="62" spans="1:29" s="76" customFormat="1" ht="11.1" customHeight="1">
      <c r="A62" s="72">
        <v>23</v>
      </c>
      <c r="B62" s="73">
        <v>485</v>
      </c>
      <c r="C62" s="73">
        <v>1700</v>
      </c>
      <c r="D62" s="73">
        <v>508</v>
      </c>
      <c r="E62" s="73">
        <v>1777</v>
      </c>
      <c r="F62" s="73">
        <v>530</v>
      </c>
      <c r="G62" s="73">
        <v>1855</v>
      </c>
      <c r="H62" s="73">
        <v>557</v>
      </c>
      <c r="I62" s="73">
        <v>1952</v>
      </c>
      <c r="J62" s="73">
        <v>585</v>
      </c>
      <c r="K62" s="73">
        <v>2048</v>
      </c>
      <c r="L62" s="73">
        <v>613</v>
      </c>
      <c r="M62" s="73">
        <v>2145</v>
      </c>
      <c r="N62" s="73">
        <v>640</v>
      </c>
      <c r="O62" s="73">
        <v>2241</v>
      </c>
      <c r="P62" s="73">
        <v>668</v>
      </c>
      <c r="Q62" s="73">
        <v>2338</v>
      </c>
      <c r="R62" s="73">
        <v>703</v>
      </c>
      <c r="S62" s="73">
        <v>2460</v>
      </c>
      <c r="T62" s="73">
        <v>737</v>
      </c>
      <c r="U62" s="73">
        <v>2582</v>
      </c>
      <c r="V62" s="73">
        <v>772</v>
      </c>
      <c r="W62" s="73">
        <v>2704</v>
      </c>
      <c r="X62" s="73">
        <v>807</v>
      </c>
      <c r="Y62" s="73">
        <v>2828</v>
      </c>
      <c r="Z62" s="73">
        <v>842</v>
      </c>
      <c r="AA62" s="73">
        <v>2950</v>
      </c>
      <c r="AB62" s="73"/>
      <c r="AC62" s="75"/>
    </row>
    <row r="63" spans="1:29" s="76" customFormat="1" ht="11.1" customHeight="1">
      <c r="A63" s="72">
        <v>24</v>
      </c>
      <c r="B63" s="73">
        <v>507</v>
      </c>
      <c r="C63" s="73">
        <v>1774</v>
      </c>
      <c r="D63" s="73">
        <v>530</v>
      </c>
      <c r="E63" s="73">
        <v>1855</v>
      </c>
      <c r="F63" s="73">
        <v>553</v>
      </c>
      <c r="G63" s="73">
        <v>1935</v>
      </c>
      <c r="H63" s="73">
        <v>581</v>
      </c>
      <c r="I63" s="73">
        <v>2036</v>
      </c>
      <c r="J63" s="73">
        <v>611</v>
      </c>
      <c r="K63" s="73">
        <v>2137</v>
      </c>
      <c r="L63" s="73">
        <v>639</v>
      </c>
      <c r="M63" s="73">
        <v>2237</v>
      </c>
      <c r="N63" s="73">
        <v>668</v>
      </c>
      <c r="O63" s="73">
        <v>2339</v>
      </c>
      <c r="P63" s="73">
        <v>697</v>
      </c>
      <c r="Q63" s="73">
        <v>2439</v>
      </c>
      <c r="R63" s="73">
        <v>733</v>
      </c>
      <c r="S63" s="73">
        <v>2567</v>
      </c>
      <c r="T63" s="73">
        <v>770</v>
      </c>
      <c r="U63" s="73">
        <v>2695</v>
      </c>
      <c r="V63" s="73">
        <v>806</v>
      </c>
      <c r="W63" s="73">
        <v>2822</v>
      </c>
      <c r="X63" s="73">
        <v>843</v>
      </c>
      <c r="Y63" s="73">
        <v>2950</v>
      </c>
      <c r="Z63" s="73">
        <v>879</v>
      </c>
      <c r="AA63" s="73">
        <v>3077</v>
      </c>
      <c r="AB63" s="73"/>
      <c r="AC63" s="75"/>
    </row>
    <row r="64" spans="1:29" s="76" customFormat="1" ht="11.1" customHeight="1">
      <c r="A64" s="72">
        <v>25</v>
      </c>
      <c r="B64" s="73">
        <v>528</v>
      </c>
      <c r="C64" s="73">
        <v>1848</v>
      </c>
      <c r="D64" s="73">
        <v>552</v>
      </c>
      <c r="E64" s="73">
        <v>1932</v>
      </c>
      <c r="F64" s="73">
        <v>576</v>
      </c>
      <c r="G64" s="73">
        <v>2016</v>
      </c>
      <c r="H64" s="73">
        <v>607</v>
      </c>
      <c r="I64" s="73">
        <v>2121</v>
      </c>
      <c r="J64" s="73">
        <v>636</v>
      </c>
      <c r="K64" s="73">
        <v>2227</v>
      </c>
      <c r="L64" s="73">
        <v>667</v>
      </c>
      <c r="M64" s="73">
        <v>2331</v>
      </c>
      <c r="N64" s="73">
        <v>696</v>
      </c>
      <c r="O64" s="73">
        <v>2436</v>
      </c>
      <c r="P64" s="73">
        <v>727</v>
      </c>
      <c r="Q64" s="73">
        <v>2541</v>
      </c>
      <c r="R64" s="73">
        <v>764</v>
      </c>
      <c r="S64" s="73">
        <v>2674</v>
      </c>
      <c r="T64" s="73">
        <v>802</v>
      </c>
      <c r="U64" s="73">
        <v>2807</v>
      </c>
      <c r="V64" s="73">
        <v>840</v>
      </c>
      <c r="W64" s="73">
        <v>2940</v>
      </c>
      <c r="X64" s="73">
        <v>878</v>
      </c>
      <c r="Y64" s="73">
        <v>3073</v>
      </c>
      <c r="Z64" s="73">
        <v>916</v>
      </c>
      <c r="AA64" s="73">
        <v>3206</v>
      </c>
      <c r="AB64" s="73"/>
      <c r="AC64" s="75"/>
    </row>
    <row r="65" spans="1:29" s="76" customFormat="1" ht="11.1" customHeight="1">
      <c r="A65" s="72">
        <v>26</v>
      </c>
      <c r="B65" s="73">
        <v>549</v>
      </c>
      <c r="C65" s="73">
        <v>1922</v>
      </c>
      <c r="D65" s="73">
        <v>574</v>
      </c>
      <c r="E65" s="73">
        <v>2009</v>
      </c>
      <c r="F65" s="73">
        <v>599</v>
      </c>
      <c r="G65" s="73">
        <v>2097</v>
      </c>
      <c r="H65" s="73">
        <v>631</v>
      </c>
      <c r="I65" s="73">
        <v>2206</v>
      </c>
      <c r="J65" s="73">
        <v>661</v>
      </c>
      <c r="K65" s="73">
        <v>2315</v>
      </c>
      <c r="L65" s="73">
        <v>693</v>
      </c>
      <c r="M65" s="73">
        <v>2424</v>
      </c>
      <c r="N65" s="73">
        <v>724</v>
      </c>
      <c r="O65" s="73">
        <v>2533</v>
      </c>
      <c r="P65" s="73">
        <v>755</v>
      </c>
      <c r="Q65" s="73">
        <v>2642</v>
      </c>
      <c r="R65" s="73">
        <v>794</v>
      </c>
      <c r="S65" s="73">
        <v>2781</v>
      </c>
      <c r="T65" s="73">
        <v>835</v>
      </c>
      <c r="U65" s="73">
        <v>2919</v>
      </c>
      <c r="V65" s="73">
        <v>874</v>
      </c>
      <c r="W65" s="73">
        <v>3058</v>
      </c>
      <c r="X65" s="73">
        <v>913</v>
      </c>
      <c r="Y65" s="73">
        <v>3196</v>
      </c>
      <c r="Z65" s="73">
        <v>952</v>
      </c>
      <c r="AA65" s="73">
        <v>3334</v>
      </c>
      <c r="AB65" s="73"/>
      <c r="AC65" s="75"/>
    </row>
    <row r="66" spans="1:29" s="76" customFormat="1" ht="11.1" customHeight="1">
      <c r="A66" s="72">
        <v>27</v>
      </c>
      <c r="B66" s="73">
        <v>571</v>
      </c>
      <c r="C66" s="73">
        <v>1996</v>
      </c>
      <c r="D66" s="73">
        <v>596</v>
      </c>
      <c r="E66" s="73">
        <v>2087</v>
      </c>
      <c r="F66" s="73">
        <v>622</v>
      </c>
      <c r="G66" s="73">
        <v>2177</v>
      </c>
      <c r="H66" s="73">
        <v>655</v>
      </c>
      <c r="I66" s="73">
        <v>2291</v>
      </c>
      <c r="J66" s="73">
        <v>687</v>
      </c>
      <c r="K66" s="73">
        <v>2404</v>
      </c>
      <c r="L66" s="73">
        <v>719</v>
      </c>
      <c r="M66" s="73">
        <v>2518</v>
      </c>
      <c r="N66" s="73">
        <v>752</v>
      </c>
      <c r="O66" s="73">
        <v>2631</v>
      </c>
      <c r="P66" s="73">
        <v>784</v>
      </c>
      <c r="Q66" s="73">
        <v>2745</v>
      </c>
      <c r="R66" s="73">
        <v>825</v>
      </c>
      <c r="S66" s="73">
        <v>2888</v>
      </c>
      <c r="T66" s="73">
        <v>866</v>
      </c>
      <c r="U66" s="73">
        <v>3032</v>
      </c>
      <c r="V66" s="73">
        <v>908</v>
      </c>
      <c r="W66" s="73">
        <v>3176</v>
      </c>
      <c r="X66" s="73">
        <v>948</v>
      </c>
      <c r="Y66" s="73">
        <v>3319</v>
      </c>
      <c r="Z66" s="73">
        <v>989</v>
      </c>
      <c r="AA66" s="73">
        <v>3463</v>
      </c>
      <c r="AB66" s="73"/>
      <c r="AC66" s="75"/>
    </row>
    <row r="67" spans="1:29" s="76" customFormat="1" ht="11.1" customHeight="1">
      <c r="A67" s="72">
        <v>28</v>
      </c>
      <c r="B67" s="73">
        <v>591</v>
      </c>
      <c r="C67" s="73">
        <v>2069</v>
      </c>
      <c r="D67" s="73">
        <v>619</v>
      </c>
      <c r="E67" s="73">
        <v>2164</v>
      </c>
      <c r="F67" s="73">
        <v>645</v>
      </c>
      <c r="G67" s="73">
        <v>2258</v>
      </c>
      <c r="H67" s="73">
        <v>679</v>
      </c>
      <c r="I67" s="73">
        <v>2376</v>
      </c>
      <c r="J67" s="73">
        <v>712</v>
      </c>
      <c r="K67" s="73">
        <v>2493</v>
      </c>
      <c r="L67" s="73">
        <v>746</v>
      </c>
      <c r="M67" s="73">
        <v>2611</v>
      </c>
      <c r="N67" s="73">
        <v>780</v>
      </c>
      <c r="O67" s="73">
        <v>2728</v>
      </c>
      <c r="P67" s="73">
        <v>813</v>
      </c>
      <c r="Q67" s="73">
        <v>2846</v>
      </c>
      <c r="R67" s="73">
        <v>855</v>
      </c>
      <c r="S67" s="73">
        <v>2995</v>
      </c>
      <c r="T67" s="73">
        <v>898</v>
      </c>
      <c r="U67" s="73">
        <v>3144</v>
      </c>
      <c r="V67" s="73">
        <v>940</v>
      </c>
      <c r="W67" s="73">
        <v>3292</v>
      </c>
      <c r="X67" s="73">
        <v>983</v>
      </c>
      <c r="Y67" s="73">
        <v>3442</v>
      </c>
      <c r="Z67" s="73">
        <v>1025</v>
      </c>
      <c r="AA67" s="73">
        <v>3590</v>
      </c>
      <c r="AB67" s="73"/>
      <c r="AC67" s="75"/>
    </row>
    <row r="68" spans="1:29" s="76" customFormat="1" ht="11.1" customHeight="1">
      <c r="A68" s="72">
        <v>29</v>
      </c>
      <c r="B68" s="73">
        <v>612</v>
      </c>
      <c r="C68" s="73">
        <v>2144</v>
      </c>
      <c r="D68" s="73">
        <v>640</v>
      </c>
      <c r="E68" s="73">
        <v>2241</v>
      </c>
      <c r="F68" s="73">
        <v>668</v>
      </c>
      <c r="G68" s="73">
        <v>2339</v>
      </c>
      <c r="H68" s="73">
        <v>703</v>
      </c>
      <c r="I68" s="73">
        <v>2460</v>
      </c>
      <c r="J68" s="73">
        <v>737</v>
      </c>
      <c r="K68" s="73">
        <v>2582</v>
      </c>
      <c r="L68" s="73">
        <v>772</v>
      </c>
      <c r="M68" s="73">
        <v>2704</v>
      </c>
      <c r="N68" s="73">
        <v>807</v>
      </c>
      <c r="O68" s="73">
        <v>2825</v>
      </c>
      <c r="P68" s="73">
        <v>842</v>
      </c>
      <c r="Q68" s="73">
        <v>2948</v>
      </c>
      <c r="R68" s="73">
        <v>886</v>
      </c>
      <c r="S68" s="73">
        <v>3101</v>
      </c>
      <c r="T68" s="73">
        <v>931</v>
      </c>
      <c r="U68" s="73">
        <v>3256</v>
      </c>
      <c r="V68" s="73">
        <v>974</v>
      </c>
      <c r="W68" s="73">
        <v>3410</v>
      </c>
      <c r="X68" s="73">
        <v>1019</v>
      </c>
      <c r="Y68" s="73">
        <v>3565</v>
      </c>
      <c r="Z68" s="73">
        <v>1063</v>
      </c>
      <c r="AA68" s="73">
        <v>3719</v>
      </c>
      <c r="AB68" s="73"/>
      <c r="AC68" s="75"/>
    </row>
    <row r="69" spans="1:29" s="76" customFormat="1" ht="11.1" customHeight="1" thickBot="1">
      <c r="A69" s="81">
        <v>30</v>
      </c>
      <c r="B69" s="73">
        <v>634</v>
      </c>
      <c r="C69" s="73">
        <v>2218</v>
      </c>
      <c r="D69" s="73">
        <v>662</v>
      </c>
      <c r="E69" s="73">
        <v>2318</v>
      </c>
      <c r="F69" s="73">
        <v>692</v>
      </c>
      <c r="G69" s="73">
        <v>2420</v>
      </c>
      <c r="H69" s="73">
        <v>728</v>
      </c>
      <c r="I69" s="73">
        <v>2545</v>
      </c>
      <c r="J69" s="73">
        <v>764</v>
      </c>
      <c r="K69" s="73">
        <v>2672</v>
      </c>
      <c r="L69" s="73">
        <v>800</v>
      </c>
      <c r="M69" s="73">
        <v>2797</v>
      </c>
      <c r="N69" s="73">
        <v>836</v>
      </c>
      <c r="O69" s="73">
        <v>2924</v>
      </c>
      <c r="P69" s="73">
        <v>872</v>
      </c>
      <c r="Q69" s="73">
        <v>3049</v>
      </c>
      <c r="R69" s="73">
        <v>916</v>
      </c>
      <c r="S69" s="73">
        <v>3208</v>
      </c>
      <c r="T69" s="73">
        <v>962</v>
      </c>
      <c r="U69" s="73">
        <v>3369</v>
      </c>
      <c r="V69" s="73">
        <v>1008</v>
      </c>
      <c r="W69" s="73">
        <v>3528</v>
      </c>
      <c r="X69" s="73">
        <v>1054</v>
      </c>
      <c r="Y69" s="73">
        <v>3687</v>
      </c>
      <c r="Z69" s="77">
        <v>1100</v>
      </c>
      <c r="AA69" s="77">
        <v>3848</v>
      </c>
      <c r="AB69" s="77"/>
      <c r="AC69" s="75"/>
    </row>
    <row r="70" spans="1:29" ht="12.15" customHeight="1">
      <c r="A70" s="242"/>
      <c r="B70" s="242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C70" s="242"/>
    </row>
    <row r="71" spans="1:29" ht="12.15" customHeight="1">
      <c r="A71" s="487"/>
      <c r="B71" s="487"/>
      <c r="C71" s="487"/>
      <c r="D71" s="487"/>
      <c r="E71" s="487"/>
      <c r="F71" s="487"/>
      <c r="G71" s="487"/>
      <c r="H71" s="487"/>
      <c r="I71" s="487"/>
      <c r="J71" s="487"/>
      <c r="K71" s="487"/>
      <c r="L71" s="487"/>
      <c r="M71" s="487"/>
      <c r="N71" s="487"/>
      <c r="O71" s="487"/>
      <c r="P71" s="487"/>
      <c r="Q71" s="487"/>
      <c r="R71" s="487"/>
      <c r="S71" s="487"/>
      <c r="T71" s="487"/>
      <c r="U71" s="487"/>
      <c r="V71" s="487"/>
      <c r="W71" s="487"/>
      <c r="X71" s="487"/>
      <c r="Y71" s="487"/>
      <c r="Z71" s="487"/>
      <c r="AA71" s="487"/>
      <c r="AB71" s="82" t="s">
        <v>175</v>
      </c>
      <c r="AC71" s="243"/>
    </row>
    <row r="72" spans="1:29" s="66" customFormat="1" ht="12.1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C72" s="82"/>
    </row>
    <row r="73" spans="1:29" ht="12.15" customHeight="1">
      <c r="A73" s="239"/>
      <c r="B73" s="239"/>
      <c r="C73" s="239"/>
      <c r="D73" s="239"/>
      <c r="E73" s="239"/>
      <c r="F73" s="239"/>
      <c r="G73" s="239"/>
      <c r="H73" s="239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239"/>
      <c r="Z73" s="239"/>
      <c r="AA73" s="239"/>
      <c r="AB73" s="239"/>
      <c r="AC73" s="239"/>
    </row>
    <row r="74" spans="1:29" ht="12.15" customHeight="1">
      <c r="A74" s="488"/>
      <c r="B74" s="488"/>
      <c r="C74" s="488"/>
      <c r="D74" s="488"/>
      <c r="E74" s="488"/>
      <c r="F74" s="488"/>
      <c r="G74" s="488"/>
      <c r="H74" s="488"/>
      <c r="I74" s="488"/>
      <c r="J74" s="488"/>
      <c r="K74" s="488"/>
      <c r="L74" s="488"/>
      <c r="M74" s="488"/>
      <c r="N74" s="488"/>
      <c r="O74" s="488"/>
      <c r="P74" s="488"/>
      <c r="Q74" s="488"/>
      <c r="R74" s="488"/>
      <c r="S74" s="488"/>
      <c r="T74" s="488"/>
      <c r="U74" s="488"/>
      <c r="V74" s="488"/>
      <c r="W74" s="240"/>
      <c r="X74" s="240"/>
      <c r="Y74" s="240"/>
      <c r="Z74" s="240"/>
      <c r="AA74" s="243" t="s">
        <v>142</v>
      </c>
    </row>
  </sheetData>
  <sheetProtection algorithmName="SHA-512" hashValue="XKlwViHWwbUAPvLyMtKcs5QUtFaNVQrjnfRYiIxjdi/7uMLGUXyluF0FFsE3c4h3+4wENM/EsbFVosKzyGq7cg==" saltValue="+4BaIqfeVw7GhOMBTyU2eg==" spinCount="100000" sheet="1" objects="1" scenarios="1" selectLockedCells="1" selectUnlockedCells="1"/>
  <mergeCells count="50">
    <mergeCell ref="A71:AA71"/>
    <mergeCell ref="A74:V74"/>
    <mergeCell ref="N38:O38"/>
    <mergeCell ref="P38:Q38"/>
    <mergeCell ref="R38:S38"/>
    <mergeCell ref="T38:U38"/>
    <mergeCell ref="V38:W38"/>
    <mergeCell ref="X38:Y38"/>
    <mergeCell ref="A37:A39"/>
    <mergeCell ref="B37:C37"/>
    <mergeCell ref="D37:E37"/>
    <mergeCell ref="F37:G37"/>
    <mergeCell ref="H37:I37"/>
    <mergeCell ref="V37:W37"/>
    <mergeCell ref="X37:Y37"/>
    <mergeCell ref="Z37:AA37"/>
    <mergeCell ref="AB37:AC37"/>
    <mergeCell ref="B38:C38"/>
    <mergeCell ref="D38:E38"/>
    <mergeCell ref="F38:G38"/>
    <mergeCell ref="H38:I38"/>
    <mergeCell ref="J38:K38"/>
    <mergeCell ref="L38:M38"/>
    <mergeCell ref="J37:K37"/>
    <mergeCell ref="L37:M37"/>
    <mergeCell ref="N37:O37"/>
    <mergeCell ref="P37:Q37"/>
    <mergeCell ref="R37:S37"/>
    <mergeCell ref="T37:U37"/>
    <mergeCell ref="Z38:AA38"/>
    <mergeCell ref="AB38:AC38"/>
    <mergeCell ref="A36:AA36"/>
    <mergeCell ref="J4:K4"/>
    <mergeCell ref="L4:M4"/>
    <mergeCell ref="N4:O4"/>
    <mergeCell ref="P4:Q4"/>
    <mergeCell ref="R4:S4"/>
    <mergeCell ref="T4:U4"/>
    <mergeCell ref="A1:AC1"/>
    <mergeCell ref="A2:AC2"/>
    <mergeCell ref="A3:A5"/>
    <mergeCell ref="B4:C4"/>
    <mergeCell ref="D4:E4"/>
    <mergeCell ref="F4:G4"/>
    <mergeCell ref="H4:I4"/>
    <mergeCell ref="V4:W4"/>
    <mergeCell ref="X4:Y4"/>
    <mergeCell ref="Z4:AA4"/>
    <mergeCell ref="AB4:AC4"/>
    <mergeCell ref="B3:AC3"/>
  </mergeCells>
  <phoneticPr fontId="29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H65"/>
  <sheetViews>
    <sheetView showGridLines="0" zoomScaleNormal="100" zoomScaleSheetLayoutView="80" workbookViewId="0">
      <selection activeCell="A3" sqref="A3:A4"/>
    </sheetView>
  </sheetViews>
  <sheetFormatPr defaultColWidth="8.77734375" defaultRowHeight="16.2"/>
  <cols>
    <col min="1" max="1" width="11.21875" style="244" customWidth="1"/>
    <col min="2" max="2" width="14.21875" style="244" customWidth="1"/>
    <col min="3" max="6" width="12.77734375" style="244" customWidth="1"/>
    <col min="7" max="8" width="14.21875" style="244" customWidth="1"/>
    <col min="9" max="16384" width="8.77734375" style="244"/>
  </cols>
  <sheetData>
    <row r="1" spans="1:8" ht="24.6">
      <c r="B1" s="245" t="s">
        <v>143</v>
      </c>
      <c r="C1" s="246"/>
      <c r="D1" s="246"/>
      <c r="E1" s="246"/>
      <c r="F1" s="246"/>
    </row>
    <row r="2" spans="1:8" ht="16.8" thickBot="1">
      <c r="B2" s="246" t="s">
        <v>144</v>
      </c>
      <c r="C2" s="246"/>
      <c r="D2" s="246"/>
      <c r="E2" s="246"/>
      <c r="F2" s="246"/>
      <c r="H2" s="247" t="s">
        <v>30</v>
      </c>
    </row>
    <row r="3" spans="1:8" ht="22.65" customHeight="1">
      <c r="A3" s="496" t="s">
        <v>145</v>
      </c>
      <c r="B3" s="498" t="s">
        <v>146</v>
      </c>
      <c r="C3" s="500" t="s">
        <v>147</v>
      </c>
      <c r="D3" s="501"/>
      <c r="E3" s="501"/>
      <c r="F3" s="502"/>
      <c r="G3" s="503" t="s">
        <v>148</v>
      </c>
      <c r="H3" s="494" t="s">
        <v>149</v>
      </c>
    </row>
    <row r="4" spans="1:8" ht="48.15" customHeight="1">
      <c r="A4" s="497"/>
      <c r="B4" s="499"/>
      <c r="C4" s="278" t="s">
        <v>150</v>
      </c>
      <c r="D4" s="248" t="s">
        <v>151</v>
      </c>
      <c r="E4" s="249" t="s">
        <v>152</v>
      </c>
      <c r="F4" s="249" t="s">
        <v>153</v>
      </c>
      <c r="G4" s="504"/>
      <c r="H4" s="495"/>
    </row>
    <row r="5" spans="1:8">
      <c r="A5" s="289"/>
      <c r="B5" s="287"/>
      <c r="C5" s="252"/>
      <c r="D5" s="284"/>
      <c r="E5" s="285"/>
      <c r="F5" s="260"/>
      <c r="G5" s="286"/>
      <c r="H5" s="259"/>
    </row>
    <row r="6" spans="1:8">
      <c r="A6" s="282">
        <f t="shared" ref="A6:A49" si="0">+A5+1</f>
        <v>1</v>
      </c>
      <c r="B6" s="266">
        <v>26400</v>
      </c>
      <c r="C6" s="260">
        <f>+ROUND(B6*0.0517*0.3,0)</f>
        <v>409</v>
      </c>
      <c r="D6" s="260">
        <f t="shared" ref="D6:D16" si="1">+C6*2</f>
        <v>818</v>
      </c>
      <c r="E6" s="260">
        <f t="shared" ref="E6:E55" si="2">+C6*3</f>
        <v>1227</v>
      </c>
      <c r="F6" s="260">
        <f t="shared" ref="F6:F55" si="3">+C6*4</f>
        <v>1636</v>
      </c>
      <c r="G6" s="260">
        <f>+ROUND(B6*0.0517*0.6*1.57,0)</f>
        <v>1286</v>
      </c>
      <c r="H6" s="256">
        <f>+ROUND(B6*0.0517*0.1*1.57,0)</f>
        <v>214</v>
      </c>
    </row>
    <row r="7" spans="1:8">
      <c r="A7" s="282">
        <f t="shared" si="0"/>
        <v>2</v>
      </c>
      <c r="B7" s="266">
        <v>27600</v>
      </c>
      <c r="C7" s="260">
        <f>+ROUND(B7*0.0517*0.3,0)</f>
        <v>428</v>
      </c>
      <c r="D7" s="260">
        <f t="shared" si="1"/>
        <v>856</v>
      </c>
      <c r="E7" s="260">
        <f t="shared" si="2"/>
        <v>1284</v>
      </c>
      <c r="F7" s="260">
        <f t="shared" si="3"/>
        <v>1712</v>
      </c>
      <c r="G7" s="260">
        <f t="shared" ref="G7:G8" si="4">+ROUND(B7*0.0517*0.6*1.57,0)</f>
        <v>1344</v>
      </c>
      <c r="H7" s="256">
        <f t="shared" ref="H7:H55" si="5">+ROUND(B7*0.0517*0.1*1.57,0)</f>
        <v>224</v>
      </c>
    </row>
    <row r="8" spans="1:8">
      <c r="A8" s="290">
        <f t="shared" si="0"/>
        <v>3</v>
      </c>
      <c r="B8" s="257">
        <v>28800</v>
      </c>
      <c r="C8" s="261">
        <f>+ROUND(B8*0.0517*0.3,0)</f>
        <v>447</v>
      </c>
      <c r="D8" s="261">
        <f t="shared" si="1"/>
        <v>894</v>
      </c>
      <c r="E8" s="261">
        <f t="shared" si="2"/>
        <v>1341</v>
      </c>
      <c r="F8" s="261">
        <f t="shared" si="3"/>
        <v>1788</v>
      </c>
      <c r="G8" s="260">
        <f t="shared" si="4"/>
        <v>1403</v>
      </c>
      <c r="H8" s="291">
        <f t="shared" si="5"/>
        <v>234</v>
      </c>
    </row>
    <row r="9" spans="1:8">
      <c r="A9" s="288">
        <f t="shared" si="0"/>
        <v>4</v>
      </c>
      <c r="B9" s="262">
        <v>30300</v>
      </c>
      <c r="C9" s="263">
        <f>+ROUND(B9*0.0517*0.3,0)</f>
        <v>470</v>
      </c>
      <c r="D9" s="263">
        <f t="shared" si="1"/>
        <v>940</v>
      </c>
      <c r="E9" s="263">
        <f t="shared" si="2"/>
        <v>1410</v>
      </c>
      <c r="F9" s="263">
        <f t="shared" si="3"/>
        <v>1880</v>
      </c>
      <c r="G9" s="296">
        <f>+ROUND(B9*0.0517*0.6*1.57,0)</f>
        <v>1476</v>
      </c>
      <c r="H9" s="337">
        <f t="shared" si="5"/>
        <v>246</v>
      </c>
    </row>
    <row r="10" spans="1:8">
      <c r="A10" s="288">
        <f t="shared" si="0"/>
        <v>5</v>
      </c>
      <c r="B10" s="262">
        <v>31800</v>
      </c>
      <c r="C10" s="263">
        <f t="shared" ref="C10:C55" si="6">+ROUND(B10*0.0517*0.3,0)</f>
        <v>493</v>
      </c>
      <c r="D10" s="263">
        <f t="shared" si="1"/>
        <v>986</v>
      </c>
      <c r="E10" s="263">
        <f t="shared" si="2"/>
        <v>1479</v>
      </c>
      <c r="F10" s="263">
        <f t="shared" si="3"/>
        <v>1972</v>
      </c>
      <c r="G10" s="297">
        <f>+ROUND(B10*0.0517*0.6*1.57,0)</f>
        <v>1549</v>
      </c>
      <c r="H10" s="337">
        <f t="shared" si="5"/>
        <v>258</v>
      </c>
    </row>
    <row r="11" spans="1:8">
      <c r="A11" s="288">
        <f t="shared" si="0"/>
        <v>6</v>
      </c>
      <c r="B11" s="262">
        <v>33300</v>
      </c>
      <c r="C11" s="263">
        <f t="shared" si="6"/>
        <v>516</v>
      </c>
      <c r="D11" s="263">
        <f t="shared" si="1"/>
        <v>1032</v>
      </c>
      <c r="E11" s="263">
        <f t="shared" si="2"/>
        <v>1548</v>
      </c>
      <c r="F11" s="263">
        <f t="shared" si="3"/>
        <v>2064</v>
      </c>
      <c r="G11" s="297">
        <f t="shared" ref="G11:G13" si="7">+ROUND(B11*0.0517*0.6*1.57,0)</f>
        <v>1622</v>
      </c>
      <c r="H11" s="337">
        <f t="shared" si="5"/>
        <v>270</v>
      </c>
    </row>
    <row r="12" spans="1:8">
      <c r="A12" s="288">
        <f t="shared" si="0"/>
        <v>7</v>
      </c>
      <c r="B12" s="262">
        <v>34800</v>
      </c>
      <c r="C12" s="263">
        <f t="shared" si="6"/>
        <v>540</v>
      </c>
      <c r="D12" s="263">
        <f t="shared" si="1"/>
        <v>1080</v>
      </c>
      <c r="E12" s="263">
        <f t="shared" si="2"/>
        <v>1620</v>
      </c>
      <c r="F12" s="263">
        <f t="shared" si="3"/>
        <v>2160</v>
      </c>
      <c r="G12" s="297">
        <f t="shared" si="7"/>
        <v>1695</v>
      </c>
      <c r="H12" s="337">
        <f t="shared" si="5"/>
        <v>282</v>
      </c>
    </row>
    <row r="13" spans="1:8">
      <c r="A13" s="292">
        <f t="shared" si="0"/>
        <v>8</v>
      </c>
      <c r="B13" s="258">
        <v>36300</v>
      </c>
      <c r="C13" s="279">
        <f t="shared" si="6"/>
        <v>563</v>
      </c>
      <c r="D13" s="279">
        <f t="shared" si="1"/>
        <v>1126</v>
      </c>
      <c r="E13" s="279">
        <f t="shared" si="2"/>
        <v>1689</v>
      </c>
      <c r="F13" s="279">
        <f t="shared" si="3"/>
        <v>2252</v>
      </c>
      <c r="G13" s="298">
        <f t="shared" si="7"/>
        <v>1768</v>
      </c>
      <c r="H13" s="338">
        <f t="shared" si="5"/>
        <v>295</v>
      </c>
    </row>
    <row r="14" spans="1:8">
      <c r="A14" s="283">
        <f t="shared" si="0"/>
        <v>9</v>
      </c>
      <c r="B14" s="264">
        <v>38200</v>
      </c>
      <c r="C14" s="280">
        <f t="shared" si="6"/>
        <v>592</v>
      </c>
      <c r="D14" s="280">
        <f t="shared" si="1"/>
        <v>1184</v>
      </c>
      <c r="E14" s="280">
        <f t="shared" si="2"/>
        <v>1776</v>
      </c>
      <c r="F14" s="280">
        <f t="shared" si="3"/>
        <v>2368</v>
      </c>
      <c r="G14" s="294">
        <f>+ROUND(B14*0.0517*0.6*1.57,0)</f>
        <v>1860</v>
      </c>
      <c r="H14" s="256">
        <f t="shared" si="5"/>
        <v>310</v>
      </c>
    </row>
    <row r="15" spans="1:8">
      <c r="A15" s="283">
        <f t="shared" si="0"/>
        <v>10</v>
      </c>
      <c r="B15" s="264">
        <v>40100</v>
      </c>
      <c r="C15" s="280">
        <f t="shared" si="6"/>
        <v>622</v>
      </c>
      <c r="D15" s="280">
        <f t="shared" si="1"/>
        <v>1244</v>
      </c>
      <c r="E15" s="280">
        <f t="shared" si="2"/>
        <v>1866</v>
      </c>
      <c r="F15" s="280">
        <f t="shared" si="3"/>
        <v>2488</v>
      </c>
      <c r="G15" s="294">
        <f t="shared" ref="G15:G55" si="8">+ROUND(B15*0.0517*0.6*1.57,0)</f>
        <v>1953</v>
      </c>
      <c r="H15" s="256">
        <f t="shared" si="5"/>
        <v>325</v>
      </c>
    </row>
    <row r="16" spans="1:8">
      <c r="A16" s="283">
        <f t="shared" si="0"/>
        <v>11</v>
      </c>
      <c r="B16" s="264">
        <v>42000</v>
      </c>
      <c r="C16" s="280">
        <f t="shared" si="6"/>
        <v>651</v>
      </c>
      <c r="D16" s="280">
        <f t="shared" si="1"/>
        <v>1302</v>
      </c>
      <c r="E16" s="280">
        <f t="shared" si="2"/>
        <v>1953</v>
      </c>
      <c r="F16" s="280">
        <f t="shared" si="3"/>
        <v>2604</v>
      </c>
      <c r="G16" s="294">
        <f t="shared" si="8"/>
        <v>2045</v>
      </c>
      <c r="H16" s="256">
        <f t="shared" si="5"/>
        <v>341</v>
      </c>
    </row>
    <row r="17" spans="1:8">
      <c r="A17" s="283">
        <f t="shared" si="0"/>
        <v>12</v>
      </c>
      <c r="B17" s="264">
        <v>43900</v>
      </c>
      <c r="C17" s="280">
        <f t="shared" si="6"/>
        <v>681</v>
      </c>
      <c r="D17" s="280">
        <f>+C17*2</f>
        <v>1362</v>
      </c>
      <c r="E17" s="280">
        <f t="shared" si="2"/>
        <v>2043</v>
      </c>
      <c r="F17" s="280">
        <f t="shared" si="3"/>
        <v>2724</v>
      </c>
      <c r="G17" s="294">
        <f t="shared" si="8"/>
        <v>2138</v>
      </c>
      <c r="H17" s="256">
        <f t="shared" si="5"/>
        <v>356</v>
      </c>
    </row>
    <row r="18" spans="1:8">
      <c r="A18" s="293">
        <f t="shared" si="0"/>
        <v>13</v>
      </c>
      <c r="B18" s="265">
        <v>45800</v>
      </c>
      <c r="C18" s="281">
        <f t="shared" si="6"/>
        <v>710</v>
      </c>
      <c r="D18" s="281">
        <f t="shared" ref="D18:D55" si="9">+C18*2</f>
        <v>1420</v>
      </c>
      <c r="E18" s="281">
        <f t="shared" si="2"/>
        <v>2130</v>
      </c>
      <c r="F18" s="281">
        <f t="shared" si="3"/>
        <v>2840</v>
      </c>
      <c r="G18" s="331">
        <f t="shared" si="8"/>
        <v>2231</v>
      </c>
      <c r="H18" s="291">
        <f t="shared" si="5"/>
        <v>372</v>
      </c>
    </row>
    <row r="19" spans="1:8">
      <c r="A19" s="288">
        <f t="shared" si="0"/>
        <v>14</v>
      </c>
      <c r="B19" s="262">
        <v>48200</v>
      </c>
      <c r="C19" s="263">
        <f t="shared" si="6"/>
        <v>748</v>
      </c>
      <c r="D19" s="263">
        <f t="shared" si="9"/>
        <v>1496</v>
      </c>
      <c r="E19" s="263">
        <f t="shared" si="2"/>
        <v>2244</v>
      </c>
      <c r="F19" s="263">
        <f t="shared" si="3"/>
        <v>2992</v>
      </c>
      <c r="G19" s="296">
        <f t="shared" si="8"/>
        <v>2347</v>
      </c>
      <c r="H19" s="337">
        <f t="shared" si="5"/>
        <v>391</v>
      </c>
    </row>
    <row r="20" spans="1:8">
      <c r="A20" s="288">
        <f t="shared" si="0"/>
        <v>15</v>
      </c>
      <c r="B20" s="262">
        <v>50600</v>
      </c>
      <c r="C20" s="263">
        <f t="shared" si="6"/>
        <v>785</v>
      </c>
      <c r="D20" s="263">
        <f t="shared" si="9"/>
        <v>1570</v>
      </c>
      <c r="E20" s="263">
        <f t="shared" si="2"/>
        <v>2355</v>
      </c>
      <c r="F20" s="263">
        <f t="shared" si="3"/>
        <v>3140</v>
      </c>
      <c r="G20" s="297">
        <f t="shared" si="8"/>
        <v>2464</v>
      </c>
      <c r="H20" s="337">
        <f t="shared" si="5"/>
        <v>411</v>
      </c>
    </row>
    <row r="21" spans="1:8">
      <c r="A21" s="288">
        <f t="shared" si="0"/>
        <v>16</v>
      </c>
      <c r="B21" s="262">
        <v>53000</v>
      </c>
      <c r="C21" s="263">
        <f t="shared" si="6"/>
        <v>822</v>
      </c>
      <c r="D21" s="263">
        <f t="shared" si="9"/>
        <v>1644</v>
      </c>
      <c r="E21" s="263">
        <f t="shared" si="2"/>
        <v>2466</v>
      </c>
      <c r="F21" s="263">
        <f t="shared" si="3"/>
        <v>3288</v>
      </c>
      <c r="G21" s="297">
        <f t="shared" si="8"/>
        <v>2581</v>
      </c>
      <c r="H21" s="337">
        <f t="shared" si="5"/>
        <v>430</v>
      </c>
    </row>
    <row r="22" spans="1:8">
      <c r="A22" s="288">
        <f t="shared" si="0"/>
        <v>17</v>
      </c>
      <c r="B22" s="262">
        <v>55400</v>
      </c>
      <c r="C22" s="263">
        <f t="shared" si="6"/>
        <v>859</v>
      </c>
      <c r="D22" s="263">
        <f t="shared" si="9"/>
        <v>1718</v>
      </c>
      <c r="E22" s="263">
        <f t="shared" si="2"/>
        <v>2577</v>
      </c>
      <c r="F22" s="263">
        <f t="shared" si="3"/>
        <v>3436</v>
      </c>
      <c r="G22" s="297">
        <f t="shared" si="8"/>
        <v>2698</v>
      </c>
      <c r="H22" s="337">
        <f t="shared" si="5"/>
        <v>450</v>
      </c>
    </row>
    <row r="23" spans="1:8">
      <c r="A23" s="292">
        <f t="shared" si="0"/>
        <v>18</v>
      </c>
      <c r="B23" s="258">
        <v>57800</v>
      </c>
      <c r="C23" s="279">
        <f t="shared" si="6"/>
        <v>896</v>
      </c>
      <c r="D23" s="279">
        <f t="shared" si="9"/>
        <v>1792</v>
      </c>
      <c r="E23" s="279">
        <f t="shared" si="2"/>
        <v>2688</v>
      </c>
      <c r="F23" s="279">
        <f t="shared" si="3"/>
        <v>3584</v>
      </c>
      <c r="G23" s="298">
        <f t="shared" si="8"/>
        <v>2815</v>
      </c>
      <c r="H23" s="338">
        <f t="shared" si="5"/>
        <v>469</v>
      </c>
    </row>
    <row r="24" spans="1:8">
      <c r="A24" s="283">
        <f t="shared" si="0"/>
        <v>19</v>
      </c>
      <c r="B24" s="264">
        <v>60800</v>
      </c>
      <c r="C24" s="280">
        <f t="shared" si="6"/>
        <v>943</v>
      </c>
      <c r="D24" s="280">
        <f t="shared" si="9"/>
        <v>1886</v>
      </c>
      <c r="E24" s="280">
        <f t="shared" si="2"/>
        <v>2829</v>
      </c>
      <c r="F24" s="280">
        <f t="shared" si="3"/>
        <v>3772</v>
      </c>
      <c r="G24" s="294">
        <f t="shared" si="8"/>
        <v>2961</v>
      </c>
      <c r="H24" s="256">
        <f t="shared" si="5"/>
        <v>494</v>
      </c>
    </row>
    <row r="25" spans="1:8">
      <c r="A25" s="283">
        <f t="shared" si="0"/>
        <v>20</v>
      </c>
      <c r="B25" s="264">
        <v>63800</v>
      </c>
      <c r="C25" s="280">
        <f t="shared" si="6"/>
        <v>990</v>
      </c>
      <c r="D25" s="280">
        <f t="shared" si="9"/>
        <v>1980</v>
      </c>
      <c r="E25" s="280">
        <f t="shared" si="2"/>
        <v>2970</v>
      </c>
      <c r="F25" s="280">
        <f t="shared" si="3"/>
        <v>3960</v>
      </c>
      <c r="G25" s="294">
        <f t="shared" si="8"/>
        <v>3107</v>
      </c>
      <c r="H25" s="256">
        <f t="shared" si="5"/>
        <v>518</v>
      </c>
    </row>
    <row r="26" spans="1:8">
      <c r="A26" s="283">
        <f t="shared" si="0"/>
        <v>21</v>
      </c>
      <c r="B26" s="264">
        <v>66800</v>
      </c>
      <c r="C26" s="280">
        <f t="shared" si="6"/>
        <v>1036</v>
      </c>
      <c r="D26" s="280">
        <f t="shared" si="9"/>
        <v>2072</v>
      </c>
      <c r="E26" s="280">
        <f t="shared" si="2"/>
        <v>3108</v>
      </c>
      <c r="F26" s="280">
        <f t="shared" si="3"/>
        <v>4144</v>
      </c>
      <c r="G26" s="294">
        <f t="shared" si="8"/>
        <v>3253</v>
      </c>
      <c r="H26" s="256">
        <f t="shared" si="5"/>
        <v>542</v>
      </c>
    </row>
    <row r="27" spans="1:8">
      <c r="A27" s="283">
        <f t="shared" si="0"/>
        <v>22</v>
      </c>
      <c r="B27" s="264">
        <v>69800</v>
      </c>
      <c r="C27" s="280">
        <f t="shared" si="6"/>
        <v>1083</v>
      </c>
      <c r="D27" s="280">
        <f t="shared" si="9"/>
        <v>2166</v>
      </c>
      <c r="E27" s="280">
        <f t="shared" si="2"/>
        <v>3249</v>
      </c>
      <c r="F27" s="280">
        <f t="shared" si="3"/>
        <v>4332</v>
      </c>
      <c r="G27" s="294">
        <f t="shared" si="8"/>
        <v>3399</v>
      </c>
      <c r="H27" s="256">
        <f t="shared" si="5"/>
        <v>567</v>
      </c>
    </row>
    <row r="28" spans="1:8">
      <c r="A28" s="293">
        <f t="shared" si="0"/>
        <v>23</v>
      </c>
      <c r="B28" s="265">
        <v>72800</v>
      </c>
      <c r="C28" s="281">
        <f t="shared" si="6"/>
        <v>1129</v>
      </c>
      <c r="D28" s="281">
        <f t="shared" si="9"/>
        <v>2258</v>
      </c>
      <c r="E28" s="281">
        <f t="shared" si="2"/>
        <v>3387</v>
      </c>
      <c r="F28" s="281">
        <f t="shared" si="3"/>
        <v>4516</v>
      </c>
      <c r="G28" s="331">
        <f t="shared" si="8"/>
        <v>3545</v>
      </c>
      <c r="H28" s="291">
        <f t="shared" si="5"/>
        <v>591</v>
      </c>
    </row>
    <row r="29" spans="1:8">
      <c r="A29" s="288">
        <f t="shared" si="0"/>
        <v>24</v>
      </c>
      <c r="B29" s="262">
        <v>76500</v>
      </c>
      <c r="C29" s="263">
        <f t="shared" si="6"/>
        <v>1187</v>
      </c>
      <c r="D29" s="263">
        <f t="shared" si="9"/>
        <v>2374</v>
      </c>
      <c r="E29" s="263">
        <f t="shared" si="2"/>
        <v>3561</v>
      </c>
      <c r="F29" s="263">
        <f t="shared" si="3"/>
        <v>4748</v>
      </c>
      <c r="G29" s="296">
        <f t="shared" si="8"/>
        <v>3726</v>
      </c>
      <c r="H29" s="337">
        <f t="shared" si="5"/>
        <v>621</v>
      </c>
    </row>
    <row r="30" spans="1:8">
      <c r="A30" s="288">
        <f t="shared" si="0"/>
        <v>25</v>
      </c>
      <c r="B30" s="262">
        <v>80200</v>
      </c>
      <c r="C30" s="263">
        <f t="shared" si="6"/>
        <v>1244</v>
      </c>
      <c r="D30" s="263">
        <f t="shared" si="9"/>
        <v>2488</v>
      </c>
      <c r="E30" s="263">
        <f t="shared" si="2"/>
        <v>3732</v>
      </c>
      <c r="F30" s="263">
        <f t="shared" si="3"/>
        <v>4976</v>
      </c>
      <c r="G30" s="297">
        <f t="shared" si="8"/>
        <v>3906</v>
      </c>
      <c r="H30" s="337">
        <f t="shared" si="5"/>
        <v>651</v>
      </c>
    </row>
    <row r="31" spans="1:8">
      <c r="A31" s="288">
        <f t="shared" si="0"/>
        <v>26</v>
      </c>
      <c r="B31" s="262">
        <v>83900</v>
      </c>
      <c r="C31" s="263">
        <f t="shared" si="6"/>
        <v>1301</v>
      </c>
      <c r="D31" s="263">
        <f t="shared" si="9"/>
        <v>2602</v>
      </c>
      <c r="E31" s="263">
        <f t="shared" si="2"/>
        <v>3903</v>
      </c>
      <c r="F31" s="263">
        <f t="shared" si="3"/>
        <v>5204</v>
      </c>
      <c r="G31" s="297">
        <f t="shared" si="8"/>
        <v>4086</v>
      </c>
      <c r="H31" s="337">
        <f t="shared" si="5"/>
        <v>681</v>
      </c>
    </row>
    <row r="32" spans="1:8">
      <c r="A32" s="292">
        <f t="shared" si="0"/>
        <v>27</v>
      </c>
      <c r="B32" s="258">
        <v>87600</v>
      </c>
      <c r="C32" s="279">
        <f t="shared" si="6"/>
        <v>1359</v>
      </c>
      <c r="D32" s="279">
        <f t="shared" si="9"/>
        <v>2718</v>
      </c>
      <c r="E32" s="279">
        <f t="shared" si="2"/>
        <v>4077</v>
      </c>
      <c r="F32" s="279">
        <f t="shared" si="3"/>
        <v>5436</v>
      </c>
      <c r="G32" s="298">
        <f t="shared" si="8"/>
        <v>4266</v>
      </c>
      <c r="H32" s="338">
        <f t="shared" si="5"/>
        <v>711</v>
      </c>
    </row>
    <row r="33" spans="1:8">
      <c r="A33" s="283">
        <f t="shared" si="0"/>
        <v>28</v>
      </c>
      <c r="B33" s="264">
        <v>92100</v>
      </c>
      <c r="C33" s="280">
        <f t="shared" si="6"/>
        <v>1428</v>
      </c>
      <c r="D33" s="280">
        <f t="shared" si="9"/>
        <v>2856</v>
      </c>
      <c r="E33" s="280">
        <f t="shared" si="2"/>
        <v>4284</v>
      </c>
      <c r="F33" s="280">
        <f t="shared" si="3"/>
        <v>5712</v>
      </c>
      <c r="G33" s="294">
        <f t="shared" si="8"/>
        <v>4485</v>
      </c>
      <c r="H33" s="256">
        <f t="shared" si="5"/>
        <v>748</v>
      </c>
    </row>
    <row r="34" spans="1:8">
      <c r="A34" s="283">
        <f t="shared" si="0"/>
        <v>29</v>
      </c>
      <c r="B34" s="264">
        <v>96600</v>
      </c>
      <c r="C34" s="280">
        <f t="shared" si="6"/>
        <v>1498</v>
      </c>
      <c r="D34" s="280">
        <f t="shared" si="9"/>
        <v>2996</v>
      </c>
      <c r="E34" s="280">
        <f t="shared" si="2"/>
        <v>4494</v>
      </c>
      <c r="F34" s="280">
        <f t="shared" si="3"/>
        <v>5992</v>
      </c>
      <c r="G34" s="294">
        <f t="shared" si="8"/>
        <v>4705</v>
      </c>
      <c r="H34" s="256">
        <f t="shared" si="5"/>
        <v>784</v>
      </c>
    </row>
    <row r="35" spans="1:8">
      <c r="A35" s="283">
        <f t="shared" si="0"/>
        <v>30</v>
      </c>
      <c r="B35" s="264">
        <v>101100</v>
      </c>
      <c r="C35" s="280">
        <f t="shared" si="6"/>
        <v>1568</v>
      </c>
      <c r="D35" s="280">
        <f t="shared" si="9"/>
        <v>3136</v>
      </c>
      <c r="E35" s="280">
        <f t="shared" si="2"/>
        <v>4704</v>
      </c>
      <c r="F35" s="280">
        <f t="shared" si="3"/>
        <v>6272</v>
      </c>
      <c r="G35" s="294">
        <f t="shared" si="8"/>
        <v>4924</v>
      </c>
      <c r="H35" s="256">
        <f t="shared" si="5"/>
        <v>821</v>
      </c>
    </row>
    <row r="36" spans="1:8">
      <c r="A36" s="283">
        <f t="shared" si="0"/>
        <v>31</v>
      </c>
      <c r="B36" s="264">
        <v>105600</v>
      </c>
      <c r="C36" s="280">
        <f t="shared" si="6"/>
        <v>1638</v>
      </c>
      <c r="D36" s="280">
        <f t="shared" si="9"/>
        <v>3276</v>
      </c>
      <c r="E36" s="280">
        <f t="shared" si="2"/>
        <v>4914</v>
      </c>
      <c r="F36" s="280">
        <f t="shared" si="3"/>
        <v>6552</v>
      </c>
      <c r="G36" s="294">
        <f t="shared" si="8"/>
        <v>5143</v>
      </c>
      <c r="H36" s="256">
        <f t="shared" si="5"/>
        <v>857</v>
      </c>
    </row>
    <row r="37" spans="1:8">
      <c r="A37" s="293">
        <f t="shared" si="0"/>
        <v>32</v>
      </c>
      <c r="B37" s="265">
        <v>110100</v>
      </c>
      <c r="C37" s="281">
        <f t="shared" si="6"/>
        <v>1708</v>
      </c>
      <c r="D37" s="281">
        <f t="shared" si="9"/>
        <v>3416</v>
      </c>
      <c r="E37" s="281">
        <f t="shared" si="2"/>
        <v>5124</v>
      </c>
      <c r="F37" s="281">
        <f t="shared" si="3"/>
        <v>6832</v>
      </c>
      <c r="G37" s="331">
        <f t="shared" si="8"/>
        <v>5362</v>
      </c>
      <c r="H37" s="291">
        <f t="shared" si="5"/>
        <v>894</v>
      </c>
    </row>
    <row r="38" spans="1:8">
      <c r="A38" s="288">
        <f t="shared" si="0"/>
        <v>33</v>
      </c>
      <c r="B38" s="262">
        <v>115500</v>
      </c>
      <c r="C38" s="263">
        <f t="shared" si="6"/>
        <v>1791</v>
      </c>
      <c r="D38" s="263">
        <f t="shared" si="9"/>
        <v>3582</v>
      </c>
      <c r="E38" s="263">
        <f t="shared" si="2"/>
        <v>5373</v>
      </c>
      <c r="F38" s="263">
        <f t="shared" si="3"/>
        <v>7164</v>
      </c>
      <c r="G38" s="296">
        <f t="shared" si="8"/>
        <v>5625</v>
      </c>
      <c r="H38" s="337">
        <f t="shared" si="5"/>
        <v>938</v>
      </c>
    </row>
    <row r="39" spans="1:8">
      <c r="A39" s="288">
        <f t="shared" si="0"/>
        <v>34</v>
      </c>
      <c r="B39" s="262">
        <v>120900</v>
      </c>
      <c r="C39" s="263">
        <f t="shared" si="6"/>
        <v>1875</v>
      </c>
      <c r="D39" s="263">
        <f t="shared" si="9"/>
        <v>3750</v>
      </c>
      <c r="E39" s="263">
        <f t="shared" si="2"/>
        <v>5625</v>
      </c>
      <c r="F39" s="263">
        <f t="shared" si="3"/>
        <v>7500</v>
      </c>
      <c r="G39" s="297">
        <f t="shared" si="8"/>
        <v>5888</v>
      </c>
      <c r="H39" s="337">
        <f t="shared" si="5"/>
        <v>981</v>
      </c>
    </row>
    <row r="40" spans="1:8">
      <c r="A40" s="288">
        <f t="shared" si="0"/>
        <v>35</v>
      </c>
      <c r="B40" s="262">
        <v>126300</v>
      </c>
      <c r="C40" s="263">
        <f t="shared" si="6"/>
        <v>1959</v>
      </c>
      <c r="D40" s="263">
        <f t="shared" si="9"/>
        <v>3918</v>
      </c>
      <c r="E40" s="263">
        <f t="shared" si="2"/>
        <v>5877</v>
      </c>
      <c r="F40" s="263">
        <f t="shared" si="3"/>
        <v>7836</v>
      </c>
      <c r="G40" s="297">
        <f t="shared" si="8"/>
        <v>6151</v>
      </c>
      <c r="H40" s="337">
        <f t="shared" si="5"/>
        <v>1025</v>
      </c>
    </row>
    <row r="41" spans="1:8">
      <c r="A41" s="288">
        <f t="shared" si="0"/>
        <v>36</v>
      </c>
      <c r="B41" s="262">
        <v>131700</v>
      </c>
      <c r="C41" s="263">
        <f t="shared" si="6"/>
        <v>2043</v>
      </c>
      <c r="D41" s="263">
        <f t="shared" si="9"/>
        <v>4086</v>
      </c>
      <c r="E41" s="263">
        <f t="shared" si="2"/>
        <v>6129</v>
      </c>
      <c r="F41" s="263">
        <f t="shared" si="3"/>
        <v>8172</v>
      </c>
      <c r="G41" s="297">
        <f t="shared" si="8"/>
        <v>6414</v>
      </c>
      <c r="H41" s="337">
        <f t="shared" si="5"/>
        <v>1069</v>
      </c>
    </row>
    <row r="42" spans="1:8">
      <c r="A42" s="288">
        <f>+A41+1</f>
        <v>37</v>
      </c>
      <c r="B42" s="262">
        <v>137100</v>
      </c>
      <c r="C42" s="263">
        <f t="shared" si="6"/>
        <v>2126</v>
      </c>
      <c r="D42" s="263">
        <f t="shared" si="9"/>
        <v>4252</v>
      </c>
      <c r="E42" s="263">
        <f t="shared" si="2"/>
        <v>6378</v>
      </c>
      <c r="F42" s="263">
        <f t="shared" si="3"/>
        <v>8504</v>
      </c>
      <c r="G42" s="297">
        <f t="shared" si="8"/>
        <v>6677</v>
      </c>
      <c r="H42" s="337">
        <f t="shared" si="5"/>
        <v>1113</v>
      </c>
    </row>
    <row r="43" spans="1:8">
      <c r="A43" s="288">
        <f t="shared" si="0"/>
        <v>38</v>
      </c>
      <c r="B43" s="262">
        <v>142500</v>
      </c>
      <c r="C43" s="263">
        <f t="shared" si="6"/>
        <v>2210</v>
      </c>
      <c r="D43" s="263">
        <f t="shared" si="9"/>
        <v>4420</v>
      </c>
      <c r="E43" s="263">
        <f t="shared" si="2"/>
        <v>6630</v>
      </c>
      <c r="F43" s="263">
        <f t="shared" si="3"/>
        <v>8840</v>
      </c>
      <c r="G43" s="297">
        <f t="shared" si="8"/>
        <v>6940</v>
      </c>
      <c r="H43" s="337">
        <f t="shared" si="5"/>
        <v>1157</v>
      </c>
    </row>
    <row r="44" spans="1:8">
      <c r="A44" s="288">
        <f t="shared" si="0"/>
        <v>39</v>
      </c>
      <c r="B44" s="262">
        <v>147900</v>
      </c>
      <c r="C44" s="263">
        <f t="shared" si="6"/>
        <v>2294</v>
      </c>
      <c r="D44" s="263">
        <f t="shared" si="9"/>
        <v>4588</v>
      </c>
      <c r="E44" s="263">
        <f t="shared" si="2"/>
        <v>6882</v>
      </c>
      <c r="F44" s="263">
        <f t="shared" si="3"/>
        <v>9176</v>
      </c>
      <c r="G44" s="297">
        <f t="shared" si="8"/>
        <v>7203</v>
      </c>
      <c r="H44" s="337">
        <f t="shared" si="5"/>
        <v>1200</v>
      </c>
    </row>
    <row r="45" spans="1:8">
      <c r="A45" s="292">
        <f t="shared" si="0"/>
        <v>40</v>
      </c>
      <c r="B45" s="258">
        <v>150000</v>
      </c>
      <c r="C45" s="279">
        <f t="shared" si="6"/>
        <v>2327</v>
      </c>
      <c r="D45" s="279">
        <f t="shared" si="9"/>
        <v>4654</v>
      </c>
      <c r="E45" s="279">
        <f t="shared" si="2"/>
        <v>6981</v>
      </c>
      <c r="F45" s="279">
        <f t="shared" si="3"/>
        <v>9308</v>
      </c>
      <c r="G45" s="298">
        <f t="shared" si="8"/>
        <v>7305</v>
      </c>
      <c r="H45" s="338">
        <f t="shared" si="5"/>
        <v>1218</v>
      </c>
    </row>
    <row r="46" spans="1:8">
      <c r="A46" s="283">
        <f>+A45+1</f>
        <v>41</v>
      </c>
      <c r="B46" s="264">
        <v>156400</v>
      </c>
      <c r="C46" s="280">
        <f t="shared" si="6"/>
        <v>2426</v>
      </c>
      <c r="D46" s="280">
        <f t="shared" si="9"/>
        <v>4852</v>
      </c>
      <c r="E46" s="280">
        <f t="shared" si="2"/>
        <v>7278</v>
      </c>
      <c r="F46" s="280">
        <f t="shared" si="3"/>
        <v>9704</v>
      </c>
      <c r="G46" s="294">
        <f t="shared" si="8"/>
        <v>7617</v>
      </c>
      <c r="H46" s="256">
        <f t="shared" si="5"/>
        <v>1269</v>
      </c>
    </row>
    <row r="47" spans="1:8">
      <c r="A47" s="283">
        <f t="shared" si="0"/>
        <v>42</v>
      </c>
      <c r="B47" s="264">
        <v>162800</v>
      </c>
      <c r="C47" s="280">
        <f t="shared" si="6"/>
        <v>2525</v>
      </c>
      <c r="D47" s="280">
        <f t="shared" si="9"/>
        <v>5050</v>
      </c>
      <c r="E47" s="280">
        <f t="shared" si="2"/>
        <v>7575</v>
      </c>
      <c r="F47" s="280">
        <f t="shared" si="3"/>
        <v>10100</v>
      </c>
      <c r="G47" s="294">
        <f t="shared" si="8"/>
        <v>7929</v>
      </c>
      <c r="H47" s="256">
        <f t="shared" si="5"/>
        <v>1321</v>
      </c>
    </row>
    <row r="48" spans="1:8">
      <c r="A48" s="282">
        <f t="shared" si="0"/>
        <v>43</v>
      </c>
      <c r="B48" s="266">
        <v>169200</v>
      </c>
      <c r="C48" s="260">
        <f t="shared" si="6"/>
        <v>2624</v>
      </c>
      <c r="D48" s="260">
        <f t="shared" si="9"/>
        <v>5248</v>
      </c>
      <c r="E48" s="260">
        <f t="shared" si="2"/>
        <v>7872</v>
      </c>
      <c r="F48" s="260">
        <f t="shared" si="3"/>
        <v>10496</v>
      </c>
      <c r="G48" s="294">
        <f t="shared" si="8"/>
        <v>8240</v>
      </c>
      <c r="H48" s="256">
        <f t="shared" si="5"/>
        <v>1373</v>
      </c>
    </row>
    <row r="49" spans="1:8">
      <c r="A49" s="250">
        <f t="shared" si="0"/>
        <v>44</v>
      </c>
      <c r="B49" s="251">
        <v>175600</v>
      </c>
      <c r="C49" s="255">
        <f t="shared" si="6"/>
        <v>2724</v>
      </c>
      <c r="D49" s="253">
        <f t="shared" si="9"/>
        <v>5448</v>
      </c>
      <c r="E49" s="254">
        <f t="shared" si="2"/>
        <v>8172</v>
      </c>
      <c r="F49" s="260">
        <f t="shared" si="3"/>
        <v>10896</v>
      </c>
      <c r="G49" s="294">
        <f t="shared" si="8"/>
        <v>8552</v>
      </c>
      <c r="H49" s="256">
        <f t="shared" si="5"/>
        <v>1425</v>
      </c>
    </row>
    <row r="50" spans="1:8">
      <c r="A50" s="329">
        <f>+A49+1</f>
        <v>45</v>
      </c>
      <c r="B50" s="327">
        <v>182000</v>
      </c>
      <c r="C50" s="326">
        <f t="shared" si="6"/>
        <v>2823</v>
      </c>
      <c r="D50" s="330">
        <f t="shared" si="9"/>
        <v>5646</v>
      </c>
      <c r="E50" s="330">
        <f t="shared" si="2"/>
        <v>8469</v>
      </c>
      <c r="F50" s="328">
        <f t="shared" si="3"/>
        <v>11292</v>
      </c>
      <c r="G50" s="331">
        <f t="shared" si="8"/>
        <v>8864</v>
      </c>
      <c r="H50" s="291">
        <f t="shared" si="5"/>
        <v>1477</v>
      </c>
    </row>
    <row r="51" spans="1:8">
      <c r="A51" s="332">
        <f t="shared" ref="A51:A55" si="10">+A50+1</f>
        <v>46</v>
      </c>
      <c r="B51" s="333">
        <v>189500</v>
      </c>
      <c r="C51" s="252">
        <f t="shared" si="6"/>
        <v>2939</v>
      </c>
      <c r="D51" s="252">
        <f t="shared" si="9"/>
        <v>5878</v>
      </c>
      <c r="E51" s="252">
        <f t="shared" si="2"/>
        <v>8817</v>
      </c>
      <c r="F51" s="252">
        <f t="shared" si="3"/>
        <v>11756</v>
      </c>
      <c r="G51" s="294">
        <f t="shared" si="8"/>
        <v>9229</v>
      </c>
      <c r="H51" s="256">
        <f t="shared" si="5"/>
        <v>1538</v>
      </c>
    </row>
    <row r="52" spans="1:8">
      <c r="A52" s="250">
        <f t="shared" si="10"/>
        <v>47</v>
      </c>
      <c r="B52" s="334">
        <v>197000</v>
      </c>
      <c r="C52" s="255">
        <f t="shared" si="6"/>
        <v>3055</v>
      </c>
      <c r="D52" s="255">
        <f t="shared" si="9"/>
        <v>6110</v>
      </c>
      <c r="E52" s="255">
        <f t="shared" si="2"/>
        <v>9165</v>
      </c>
      <c r="F52" s="255">
        <f t="shared" si="3"/>
        <v>12220</v>
      </c>
      <c r="G52" s="294">
        <f t="shared" si="8"/>
        <v>9594</v>
      </c>
      <c r="H52" s="256">
        <f t="shared" si="5"/>
        <v>1599</v>
      </c>
    </row>
    <row r="53" spans="1:8">
      <c r="A53" s="250">
        <f t="shared" si="10"/>
        <v>48</v>
      </c>
      <c r="B53" s="334">
        <v>204500</v>
      </c>
      <c r="C53" s="255">
        <f t="shared" si="6"/>
        <v>3172</v>
      </c>
      <c r="D53" s="255">
        <f t="shared" si="9"/>
        <v>6344</v>
      </c>
      <c r="E53" s="255">
        <f t="shared" si="2"/>
        <v>9516</v>
      </c>
      <c r="F53" s="255">
        <f t="shared" si="3"/>
        <v>12688</v>
      </c>
      <c r="G53" s="294">
        <f t="shared" si="8"/>
        <v>9959</v>
      </c>
      <c r="H53" s="256">
        <f t="shared" si="5"/>
        <v>1660</v>
      </c>
    </row>
    <row r="54" spans="1:8">
      <c r="A54" s="250">
        <f t="shared" si="10"/>
        <v>49</v>
      </c>
      <c r="B54" s="334">
        <v>212000</v>
      </c>
      <c r="C54" s="255">
        <f t="shared" si="6"/>
        <v>3288</v>
      </c>
      <c r="D54" s="255">
        <f t="shared" si="9"/>
        <v>6576</v>
      </c>
      <c r="E54" s="255">
        <f t="shared" si="2"/>
        <v>9864</v>
      </c>
      <c r="F54" s="255">
        <f t="shared" si="3"/>
        <v>13152</v>
      </c>
      <c r="G54" s="294">
        <f t="shared" si="8"/>
        <v>10325</v>
      </c>
      <c r="H54" s="256">
        <f t="shared" si="5"/>
        <v>1721</v>
      </c>
    </row>
    <row r="55" spans="1:8" ht="16.8" thickBot="1">
      <c r="A55" s="267">
        <f t="shared" si="10"/>
        <v>50</v>
      </c>
      <c r="B55" s="335">
        <v>219500</v>
      </c>
      <c r="C55" s="268">
        <f t="shared" si="6"/>
        <v>3404</v>
      </c>
      <c r="D55" s="268">
        <f t="shared" si="9"/>
        <v>6808</v>
      </c>
      <c r="E55" s="268">
        <f t="shared" si="2"/>
        <v>10212</v>
      </c>
      <c r="F55" s="268">
        <f t="shared" si="3"/>
        <v>13616</v>
      </c>
      <c r="G55" s="295">
        <f t="shared" si="8"/>
        <v>10690</v>
      </c>
      <c r="H55" s="336">
        <f t="shared" si="5"/>
        <v>1782</v>
      </c>
    </row>
    <row r="56" spans="1:8" s="269" customFormat="1">
      <c r="A56" s="299" t="s">
        <v>169</v>
      </c>
      <c r="B56" s="299"/>
      <c r="C56" s="299"/>
      <c r="D56" s="299"/>
      <c r="E56" s="299"/>
      <c r="F56" s="299"/>
      <c r="G56" s="299"/>
      <c r="H56" s="300" t="s">
        <v>154</v>
      </c>
    </row>
    <row r="57" spans="1:8" s="269" customFormat="1">
      <c r="A57" s="299"/>
      <c r="B57" s="299"/>
      <c r="C57" s="299"/>
      <c r="D57" s="299"/>
      <c r="E57" s="299"/>
      <c r="F57" s="299"/>
      <c r="G57" s="299"/>
      <c r="H57" s="300"/>
    </row>
    <row r="58" spans="1:8" s="270" customFormat="1" ht="24" customHeight="1">
      <c r="A58" s="492" t="s">
        <v>170</v>
      </c>
      <c r="B58" s="492"/>
      <c r="C58" s="492"/>
      <c r="D58" s="492"/>
      <c r="E58" s="492"/>
      <c r="F58" s="492"/>
      <c r="G58" s="299"/>
      <c r="H58" s="300"/>
    </row>
    <row r="59" spans="1:8" s="270" customFormat="1" ht="40.65" customHeight="1">
      <c r="A59" s="493" t="s">
        <v>171</v>
      </c>
      <c r="B59" s="493"/>
      <c r="C59" s="493"/>
      <c r="D59" s="493"/>
      <c r="E59" s="493"/>
      <c r="F59" s="493"/>
      <c r="G59" s="493"/>
      <c r="H59" s="300"/>
    </row>
    <row r="60" spans="1:8" s="270" customFormat="1" ht="24" customHeight="1">
      <c r="A60" s="493" t="s">
        <v>173</v>
      </c>
      <c r="B60" s="493"/>
      <c r="C60" s="493"/>
      <c r="D60" s="493"/>
      <c r="E60" s="493"/>
      <c r="F60" s="493"/>
      <c r="G60" s="325"/>
      <c r="H60" s="300"/>
    </row>
    <row r="61" spans="1:8" s="269" customFormat="1" ht="24" customHeight="1">
      <c r="A61" s="492" t="s">
        <v>172</v>
      </c>
      <c r="B61" s="492"/>
      <c r="C61" s="492"/>
      <c r="D61" s="492"/>
      <c r="E61" s="492"/>
      <c r="F61" s="301"/>
      <c r="G61" s="299"/>
      <c r="H61" s="302"/>
    </row>
    <row r="62" spans="1:8" s="269" customFormat="1" ht="24" customHeight="1">
      <c r="H62" s="303"/>
    </row>
    <row r="63" spans="1:8">
      <c r="A63" s="271"/>
      <c r="B63" s="271"/>
      <c r="C63" s="271"/>
      <c r="D63" s="271"/>
      <c r="E63" s="271"/>
      <c r="F63" s="271"/>
      <c r="G63" s="271"/>
    </row>
    <row r="64" spans="1:8">
      <c r="A64" s="271"/>
      <c r="B64" s="271"/>
      <c r="C64" s="271"/>
      <c r="D64" s="271"/>
      <c r="E64" s="271"/>
      <c r="F64" s="271"/>
      <c r="G64" s="271"/>
    </row>
    <row r="65" spans="1:7">
      <c r="A65" s="271"/>
      <c r="B65" s="271"/>
      <c r="C65" s="271"/>
      <c r="D65" s="271"/>
      <c r="E65" s="271"/>
      <c r="F65" s="271"/>
      <c r="G65" s="271"/>
    </row>
  </sheetData>
  <sheetProtection algorithmName="SHA-512" hashValue="6GvtoySZyvyHSCYAVkHo0jezQzWpaOHU2VKZOLoeFUXF14FBWUy4PORhL/qWR0IFAsu0iafzx+Y6zEiyDZWXCQ==" saltValue="A6K0vUgLZFXOljqyq1tsjw==" spinCount="100000" sheet="1" objects="1" scenarios="1" selectLockedCells="1" selectUnlockedCells="1"/>
  <mergeCells count="9">
    <mergeCell ref="A61:E61"/>
    <mergeCell ref="A60:F60"/>
    <mergeCell ref="H3:H4"/>
    <mergeCell ref="A59:G59"/>
    <mergeCell ref="A3:A4"/>
    <mergeCell ref="B3:B4"/>
    <mergeCell ref="C3:F3"/>
    <mergeCell ref="G3:G4"/>
    <mergeCell ref="A58:F58"/>
  </mergeCells>
  <phoneticPr fontId="29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6</vt:i4>
      </vt:variant>
    </vt:vector>
  </HeadingPairs>
  <TitlesOfParts>
    <vt:vector size="12" baseType="lpstr">
      <vt:lpstr>明細表</vt:lpstr>
      <vt:lpstr>人事表</vt:lpstr>
      <vt:lpstr>研究助理酬金</vt:lpstr>
      <vt:lpstr>級距表</vt:lpstr>
      <vt:lpstr>12%</vt:lpstr>
      <vt:lpstr>健保</vt:lpstr>
      <vt:lpstr>'12%'!Print_Area</vt:lpstr>
      <vt:lpstr>人事表!Print_Area</vt:lpstr>
      <vt:lpstr>明細表!Print_Area</vt:lpstr>
      <vt:lpstr>健保!Print_Area</vt:lpstr>
      <vt:lpstr>明細表!Print_Titles</vt:lpstr>
      <vt:lpstr>學歷</vt:lpstr>
    </vt:vector>
  </TitlesOfParts>
  <Company>HPA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陳薏婷@主計室</dc:creator>
  <cp:lastModifiedBy>周宇恬@社區健康組</cp:lastModifiedBy>
  <cp:lastPrinted>2023-11-01T02:49:30Z</cp:lastPrinted>
  <dcterms:created xsi:type="dcterms:W3CDTF">2018-10-01T08:30:42Z</dcterms:created>
  <dcterms:modified xsi:type="dcterms:W3CDTF">2024-09-19T11:04:42Z</dcterms:modified>
</cp:coreProperties>
</file>